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0" yWindow="0" windowWidth="19200" windowHeight="5870" activeTab="5"/>
  </bookViews>
  <sheets>
    <sheet name="Cost Drivers for Materials" sheetId="11" r:id="rId1"/>
    <sheet name="Materials" sheetId="12" r:id="rId2"/>
    <sheet name="Labour Cost Escalators" sheetId="13" r:id="rId3"/>
    <sheet name="Asset Breakdown" sheetId="14" r:id="rId4"/>
    <sheet name="Complete Asset " sheetId="15" r:id="rId5"/>
    <sheet name="CAPEX Tables Real" sheetId="4" r:id="rId6"/>
    <sheet name="CAPEX Tables Real Ex CO" sheetId="17" r:id="rId7"/>
    <sheet name="Asset breakup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__123Graph_ACHART_3" hidden="1">'[2]Degree Days'!$G$14:$G$44</definedName>
    <definedName name="_101__123Graph_ACHART_2" hidden="1">[3]VIC!$AU$9:$AU$26</definedName>
    <definedName name="_109__123Graph_ACHART_3" hidden="1">[3]VIC!$AB$9:$AB$26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CHART_7" localSheetId="6" hidden="1">'[2]Degree Days'!#REF!</definedName>
    <definedName name="_2__123Graph_ACHART_7" hidden="1">'[2]Degree Days'!#REF!</definedName>
    <definedName name="_200__123Graph_ACHART_8" hidden="1">[3]VIC!$G$5:$G$26</definedName>
    <definedName name="_202__123Graph_ACHART_9" hidden="1">[3]VIC!$BC$5:$BC$26</definedName>
    <definedName name="_210__123Graph_BCHART_1" localSheetId="6" hidden="1">[5]charts!#REF!</definedName>
    <definedName name="_210__123Graph_BCHART_1" hidden="1">[5]charts!#REF!</definedName>
    <definedName name="_215__123Graph_ACHART_9" hidden="1">[3]VIC!$BC$5:$BC$26</definedName>
    <definedName name="_223__123Graph_BCHART_1" localSheetId="6" hidden="1">[5]charts!#REF!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localSheetId="6" hidden="1">[3]VIC!#REF!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localSheetId="6" hidden="1">[3]VIC!#REF!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CHART_8" hidden="1">'[2]Degree Days'!$K$14:$K$44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localSheetId="6" hidden="1">[3]VIC!#REF!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localSheetId="6" hidden="1">[3]VIC!#REF!</definedName>
    <definedName name="_374__123Graph_BCHART_8" hidden="1">[3]VIC!#REF!</definedName>
    <definedName name="_376__123Graph_BCHART_7" localSheetId="6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localSheetId="6" hidden="1">[5]charts!#REF!</definedName>
    <definedName name="_396__123Graph_CCHART_1" hidden="1">[5]charts!#REF!</definedName>
    <definedName name="_397__123Graph_BCHART_8" localSheetId="6" hidden="1">[3]VIC!#REF!</definedName>
    <definedName name="_397__123Graph_BCHART_8" hidden="1">[3]VIC!#REF!</definedName>
    <definedName name="_4__123Graph_BCHART_3" hidden="1">'[2]Degree Days'!$I$14:$I$44</definedName>
    <definedName name="_404__123Graph_CCHART_10" localSheetId="6" hidden="1">[5]charts!#REF!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localSheetId="6" hidden="1">[5]charts!#REF!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localSheetId="6" hidden="1">[5]charts!#REF!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localSheetId="6" hidden="1">[5]charts!#REF!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localSheetId="6" hidden="1">[5]charts!#REF!</definedName>
    <definedName name="_453__123Graph_CCHART_4" hidden="1">[5]charts!#REF!</definedName>
    <definedName name="_461__123Graph_CCHART_5" localSheetId="6" hidden="1">[5]charts!#REF!</definedName>
    <definedName name="_461__123Graph_CCHART_5" hidden="1">[5]charts!#REF!</definedName>
    <definedName name="_463__123Graph_CCHART_2" hidden="1">[3]VIC!$AW$9:$AW$26</definedName>
    <definedName name="_469__123Graph_CCHART_6" localSheetId="6" hidden="1">[5]charts!#REF!</definedName>
    <definedName name="_469__123Graph_CCHART_6" hidden="1">[5]charts!#REF!</definedName>
    <definedName name="_470__123Graph_CCHART_62" hidden="1">[3]ACT!$BD$7:$BD$26</definedName>
    <definedName name="_471__123Graph_CCHART_3" localSheetId="6" hidden="1">[5]charts!#REF!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localSheetId="6" hidden="1">[5]charts!#REF!</definedName>
    <definedName name="_479__123Graph_CCHART_4" hidden="1">[5]charts!#REF!</definedName>
    <definedName name="_481__123Graph_CCHART_7" localSheetId="6" hidden="1">[5]charts!#REF!</definedName>
    <definedName name="_481__123Graph_CCHART_7" hidden="1">[5]charts!#REF!</definedName>
    <definedName name="_482__123Graph_CCHART_70" hidden="1">[3]ACT!$P$5:$P$26</definedName>
    <definedName name="_487__123Graph_CCHART_5" localSheetId="6" hidden="1">[5]charts!#REF!</definedName>
    <definedName name="_487__123Graph_CCHART_5" hidden="1">[5]charts!#REF!</definedName>
    <definedName name="_490__123Graph_CCHART_8" localSheetId="6" hidden="1">[5]charts!#REF!</definedName>
    <definedName name="_490__123Graph_CCHART_8" hidden="1">[5]charts!#REF!</definedName>
    <definedName name="_495__123Graph_CCHART_6" localSheetId="6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localSheetId="6" hidden="1">[5]charts!#REF!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CHART_7" localSheetId="6" hidden="1">'[2]Degree Days'!#REF!</definedName>
    <definedName name="_5__123Graph_BCHART_7" hidden="1">'[2]Degree Days'!#REF!</definedName>
    <definedName name="_507__123Graph_CCHART_7" localSheetId="6" hidden="1">[5]charts!#REF!</definedName>
    <definedName name="_507__123Graph_CCHART_7" hidden="1">[5]charts!#REF!</definedName>
    <definedName name="_507__123Graph_DCHART_10" localSheetId="6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localSheetId="6" hidden="1">[5]charts!#REF!</definedName>
    <definedName name="_516__123Graph_CCHART_8" hidden="1">[5]charts!#REF!</definedName>
    <definedName name="_522__123Graph_ECHART_10" localSheetId="6" hidden="1">[5]charts!#REF!</definedName>
    <definedName name="_522__123Graph_ECHART_10" hidden="1">[5]charts!#REF!</definedName>
    <definedName name="_523__123Graph_ECHART_11" hidden="1">[3]VIC!$BO$5:$BO$26</definedName>
    <definedName name="_524__123Graph_CCHART_9" localSheetId="6" hidden="1">[5]charts!#REF!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localSheetId="6" hidden="1">[5]charts!#REF!</definedName>
    <definedName name="_533__123Graph_DCHART_10" hidden="1">[5]charts!#REF!</definedName>
    <definedName name="_534__123Graph_DCHART_11" hidden="1">[3]VIC!$BI$5:$BI$26</definedName>
    <definedName name="_534__123Graph_FCHART_10" localSheetId="6" hidden="1">[5]charts!#REF!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localSheetId="6" hidden="1">[5]charts!#REF!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localSheetId="6" hidden="1">[5]charts!#REF!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CHART_8" hidden="1">'[2]Degree Days'!$L$14:$L$44</definedName>
    <definedName name="_60__123Graph_ACHART_12" localSheetId="6" hidden="1">[3]VIC!#REF!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localSheetId="6" hidden="1">[3]VIC!#REF!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CHART_7" hidden="1">'[2]Degree Days'!$P$22:$P$33</definedName>
    <definedName name="_702__123Graph_XCHART_8" hidden="1">[3]VIC!$A$5:$A$26</definedName>
    <definedName name="_717__123Graph_XCHART_9" hidden="1">[3]VIC!$A$5:$A$26</definedName>
    <definedName name="_78__123Graph_ACHART_13" localSheetId="6" hidden="1">[3]VIC!#REF!</definedName>
    <definedName name="_78__123Graph_ACHART_13" hidden="1">[3]VIC!#REF!</definedName>
    <definedName name="_79__123Graph_ACHART_14" hidden="1">[3]VIC!$X$6:$X$26</definedName>
    <definedName name="_8__123Graph_DCHART_7" hidden="1">'[2]Degree Days'!$Q$22:$Q$33</definedName>
    <definedName name="_80__123Graph_ACHART_15" hidden="1">[3]VIC!$N$6:$N$26</definedName>
    <definedName name="_81__123Graph_ACHART_16" hidden="1">[3]VIC!$AZ$5:$AZ$26</definedName>
    <definedName name="_83__123Graph_ACHART_13" localSheetId="6" hidden="1">[3]VIC!#REF!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XCHART_8" hidden="1">'[2]Degree Days'!$B$14:$B$44</definedName>
    <definedName name="_95__123Graph_ACHART_2" hidden="1">[3]VIC!$AU$9:$AU$26</definedName>
    <definedName name="_Fill" localSheetId="6" hidden="1">#REF!</definedName>
    <definedName name="_Fill" hidden="1">#REF!</definedName>
    <definedName name="aaaaaaaa" hidden="1">{#N/A,#N/A,FALSE,"Group P&amp;L";#N/A,#N/A,FALSE,"Group Balance Sheet"}</definedName>
    <definedName name="afa" hidden="1">{#N/A,#N/A,FALSE,"Group P&amp;L";#N/A,#N/A,FALSE,"Group Balance Sheet"}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nscount" hidden="1">1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df" hidden="1">{#N/A,#N/A,FALSE,"Group P&amp;L";#N/A,#N/A,FALSE,"Group Balance Sheet"}</definedName>
    <definedName name="asdfasdasd" hidden="1">{#N/A,#N/A,FALSE,"Group P&amp;L";#N/A,#N/A,FALSE,"Group Balance Sheet"}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sd" hidden="1">{#N/A,#N/A,FALSE,"Group P&amp;L";#N/A,#N/A,FALSE,"Group Balance Sheet"}</definedName>
    <definedName name="astg" hidden="1">{#N/A,#N/A,FALSE,"Group P&amp;L";#N/A,#N/A,FALSE,"Group Balance Sheet"}</definedName>
    <definedName name="bccccccccc" hidden="1">{#N/A,#N/A,FALSE,"Group P&amp;L";#N/A,#N/A,FALSE,"Group Balance Sheet"}</definedName>
    <definedName name="bf" hidden="1">{#N/A,#N/A,FALSE,"Group P&amp;L";#N/A,#N/A,FALSE,"Group Balance Sheet"}</definedName>
    <definedName name="bpr" hidden="1">{#N/A,#N/A,FALSE,"Group P&amp;L";#N/A,#N/A,FALSE,"Group Balance Sheet"}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n" hidden="1">{#N/A,#N/A,FALSE,"Group P&amp;L";#N/A,#N/A,FALSE,"Group Balance Sheet"}</definedName>
    <definedName name="cqwec" hidden="1">{#N/A,#N/A,FALSE,"Group P&amp;L";#N/A,#N/A,FALSE,"Group Balance Sheet"}</definedName>
    <definedName name="CRCP_span">CONCATENATE(CRCP_y1, " to ",CRCP_y5)</definedName>
    <definedName name="CRCP_y1">'[6]Business &amp; other details'!$C$38</definedName>
    <definedName name="CRCP_y2">'[6]Business &amp; other details'!$D$38</definedName>
    <definedName name="CRCP_y3">'[6]Business &amp; other details'!$E$38</definedName>
    <definedName name="CRCP_y4">'[6]Business &amp; other details'!$F$38</definedName>
    <definedName name="CRCP_y5">'[6]Business &amp; other details'!$G$38</definedName>
    <definedName name="CRCP_y6">'[6]Business &amp; other details'!$H$38</definedName>
    <definedName name="CRCP_y7">'[6]Business &amp; other details'!$I$38</definedName>
    <definedName name="CRCP_y8">'[6]Business &amp; other details'!$J$38</definedName>
    <definedName name="CRCP_y9">'[6]Business &amp; other details'!$K$38</definedName>
    <definedName name="CRY">'[7]Business &amp; other details'!$D$45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hg" hidden="1">{#N/A,#N/A,FALSE,"Group P&amp;L";#N/A,#N/A,FALSE,"Group Balance Sheet"}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dms_030401_01_Rows">#REF!</definedName>
    <definedName name="dms_030401_01_Values">#REF!</definedName>
    <definedName name="dms_030401_02_Rows">#REF!</definedName>
    <definedName name="dms_030401_02_Values">#REF!</definedName>
    <definedName name="dms_030401_03_Rows">#REF!</definedName>
    <definedName name="dms_030401_03_Values">#REF!</definedName>
    <definedName name="dms_030401_04_Rows">#REF!</definedName>
    <definedName name="dms_030401_04_Values">#REF!</definedName>
    <definedName name="dms_030403_01_Rows">#REF!</definedName>
    <definedName name="dms_030403_01_Values">#REF!</definedName>
    <definedName name="dms_030403_02_Rows">#REF!</definedName>
    <definedName name="dms_030403_02_Values">#REF!</definedName>
    <definedName name="dms_030403_03_Rows">#REF!</definedName>
    <definedName name="dms_030403_03_Values">#REF!</definedName>
    <definedName name="dms_030403_04_Rows">#REF!</definedName>
    <definedName name="dms_030403_04_Values">#REF!</definedName>
    <definedName name="dms_030403_05_Rows">#REF!</definedName>
    <definedName name="dms_030403_05_Values">#REF!</definedName>
    <definedName name="dms_030403_06_Rows">#REF!</definedName>
    <definedName name="dms_030403_06_Values">#REF!</definedName>
    <definedName name="dms_030403_07_Rows">#REF!</definedName>
    <definedName name="dms_030403_07_Values">#REF!</definedName>
    <definedName name="dms_060201_01_Rows">#REF!</definedName>
    <definedName name="dms_060201_01_Values">#REF!</definedName>
    <definedName name="dms_060201_02_Values">#REF!</definedName>
    <definedName name="dms_060201_03_Values">#REF!</definedName>
    <definedName name="dms_060202_01_Values">#REF!</definedName>
    <definedName name="dms_060202_02_Values">#REF!</definedName>
    <definedName name="dms_060202_03_Values">#REF!</definedName>
    <definedName name="dms_060203_01_Values">#REF!</definedName>
    <definedName name="dms_060203_02_Values">#REF!</definedName>
    <definedName name="dms_060203_03_Values">#REF!</definedName>
    <definedName name="dms_060204_01_Values">#REF!</definedName>
    <definedName name="dms_060205_01_Rows">#REF!</definedName>
    <definedName name="dms_060205_01_Values">#REF!</definedName>
    <definedName name="dms_060205_02_Rows">#REF!</definedName>
    <definedName name="dms_060205_02_Values">#REF!</definedName>
    <definedName name="dms_663_List">'[6]AER only'!$M$9:$M$48</definedName>
    <definedName name="dms_ABN_List">'[6]AER only'!$D$9:$D$48</definedName>
    <definedName name="dms_Addr1_List">'[6]AER only'!$O$9:$O$48</definedName>
    <definedName name="dms_Addr2_List">'[6]AER only'!$P$9:$P$48</definedName>
    <definedName name="dms_BaseStepTrend">'[6]2.16 Opex Summary'!$L$9</definedName>
    <definedName name="dms_BaseYear_Choice">'[6]2.16 Opex Summary'!$L$11</definedName>
    <definedName name="dms_BaseYear_List">'[6]2.16 Opex Summary'!$C$17:$G$17</definedName>
    <definedName name="dms_CBD_flag">'[6]AER only'!$AC$9:$AC$48</definedName>
    <definedName name="dms_CFinalYear_List">'[6]AER only'!$E$92:$E$106</definedName>
    <definedName name="dms_ContactEmail_List">'[6]AER only'!$AA$9:$AA$48</definedName>
    <definedName name="dms_ContactName1_List">'[6]AER only'!$Y$9:$Y$48</definedName>
    <definedName name="dms_ContactPh1_List">'[6]AER only'!$Z$9:$Z$48</definedName>
    <definedName name="dms_CRCP_FinalYear_Result">'[6]Business &amp; other details'!$C$82</definedName>
    <definedName name="dms_CRCP_FirstYear_Result">'[6]Business &amp; other details'!$C$81</definedName>
    <definedName name="dms_CRCP_index">'[6]AER only'!$J$92:$J$106</definedName>
    <definedName name="dms_CRCP_years">'[6]AER only'!$H$92:$H$106</definedName>
    <definedName name="dms_CRCP_yM">'[6]AER only'!$H$105</definedName>
    <definedName name="dms_CRCP_yN">'[6]AER only'!$H$104</definedName>
    <definedName name="dms_CRCP_yO">'[6]AER only'!$H$103</definedName>
    <definedName name="dms_CRCP_yP">'[6]AER only'!$H$102</definedName>
    <definedName name="dms_CRCP_yQ">'[6]AER only'!$H$101</definedName>
    <definedName name="dms_CRCP_yR">'[6]AER only'!$H$100</definedName>
    <definedName name="dms_CRCP_yS">'[6]AER only'!$H$99</definedName>
    <definedName name="dms_CRCP_yT">'[6]AER only'!$H$98</definedName>
    <definedName name="dms_CRCP_yU">'[6]AER only'!$H$97</definedName>
    <definedName name="dms_CRCP_yV">'[6]AER only'!$H$96</definedName>
    <definedName name="dms_CRCP_yW">'[6]AER only'!$H$95</definedName>
    <definedName name="dms_CRCP_yX">'[6]AER only'!$H$94</definedName>
    <definedName name="dms_CRCP_yY">'[6]AER only'!$H$93</definedName>
    <definedName name="dms_CRCP_yZ">'[6]AER only'!$H$92</definedName>
    <definedName name="dms_CRCPlength_List">'[6]AER only'!$K$9:$K$48</definedName>
    <definedName name="dms_CRCPlength_Num">'[6]Business &amp; other details'!$C$79</definedName>
    <definedName name="dms_CRCPlength_Num_List">'[6]AER only'!$D$92:$D$106</definedName>
    <definedName name="dms_CRY_ListC">'[6]AER only'!$D$110:$D$129</definedName>
    <definedName name="dms_CRY_ListF">'[6]AER only'!$C$110:$C$129</definedName>
    <definedName name="dms_CRYc_y1">'[6]AER only'!$O$92</definedName>
    <definedName name="dms_CRYc_y10">'[6]AER only'!$O$101</definedName>
    <definedName name="dms_CRYc_y11">'[6]AER only'!$O$102</definedName>
    <definedName name="dms_CRYc_y12">'[6]AER only'!$O$103</definedName>
    <definedName name="dms_CRYc_y13">'[6]AER only'!$O$104</definedName>
    <definedName name="dms_CRYc_y14">'[6]AER only'!$O$105</definedName>
    <definedName name="dms_CRYc_y15">'[6]AER only'!$O$106</definedName>
    <definedName name="dms_CRYc_y16">'[6]AER only'!$O$107</definedName>
    <definedName name="dms_CRYc_y17">'[6]AER only'!$O$108</definedName>
    <definedName name="dms_CRYc_y18">'[6]AER only'!$O$109</definedName>
    <definedName name="dms_CRYc_y19">'[6]AER only'!$O$110</definedName>
    <definedName name="dms_CRYc_y2">'[6]AER only'!$O$93</definedName>
    <definedName name="dms_CRYc_y3">'[6]AER only'!$O$94</definedName>
    <definedName name="dms_CRYc_y4">'[6]AER only'!$O$95</definedName>
    <definedName name="dms_CRYc_y5">'[6]AER only'!$O$96</definedName>
    <definedName name="dms_CRYc_y6">'[6]AER only'!$O$97</definedName>
    <definedName name="dms_CRYc_y7">'[6]AER only'!$O$98</definedName>
    <definedName name="dms_CRYc_y8">'[6]AER only'!$O$99</definedName>
    <definedName name="dms_CRYc_y9">'[6]AER only'!$O$100</definedName>
    <definedName name="dms_CRYf_y1">'[6]AER only'!$M$92</definedName>
    <definedName name="dms_CRYf_y10">'[6]AER only'!$M$101</definedName>
    <definedName name="dms_CRYf_y11">'[6]AER only'!$M$102</definedName>
    <definedName name="dms_CRYf_y12">'[6]AER only'!$M$103</definedName>
    <definedName name="dms_CRYf_y13">'[6]AER only'!$M$104</definedName>
    <definedName name="dms_CRYf_y14">'[6]AER only'!$M$105</definedName>
    <definedName name="dms_CRYf_y15">'[6]AER only'!$M$106</definedName>
    <definedName name="dms_CRYf_y16">'[6]AER only'!$M$107</definedName>
    <definedName name="dms_CRYf_y17">'[6]AER only'!$M$108</definedName>
    <definedName name="dms_CRYf_y18">'[6]AER only'!$M$109</definedName>
    <definedName name="dms_CRYf_y19">'[6]AER only'!$M$110</definedName>
    <definedName name="dms_CRYf_y2">'[6]AER only'!$M$93</definedName>
    <definedName name="dms_CRYf_y3">'[6]AER only'!$M$94</definedName>
    <definedName name="dms_CRYf_y4">'[6]AER only'!$M$95</definedName>
    <definedName name="dms_CRYf_y5">'[6]AER only'!$M$96</definedName>
    <definedName name="dms_CRYf_y6">'[6]AER only'!$M$97</definedName>
    <definedName name="dms_CRYf_y7">'[6]AER only'!$M$98</definedName>
    <definedName name="dms_CRYf_y8">'[6]AER only'!$M$99</definedName>
    <definedName name="dms_CRYf_y9">'[6]AER only'!$M$100</definedName>
    <definedName name="dms_DataQuality">'[6]Business &amp; other details'!$C$53</definedName>
    <definedName name="dms_DataQuality_List">'[6]AER only'!$B$64:$B$68</definedName>
    <definedName name="dms_DeterminationRef_List">'[6]AER only'!$N$9:$N$48</definedName>
    <definedName name="dms_DollarReal">'[6]Business &amp; other details'!$C$65</definedName>
    <definedName name="dms_FinalYear_List">'[6]AER only'!$C$92:$C$106</definedName>
    <definedName name="dms_FormControl_List">'[6]AER only'!$H$9:$H$48</definedName>
    <definedName name="dms_FRCP_ListC">'[6]AER only'!$H$110:$H$124</definedName>
    <definedName name="dms_FRCP_ListF">'[6]AER only'!$G$110:$G$124</definedName>
    <definedName name="dms_FRCP_y1">'[6]AER only'!$F$92</definedName>
    <definedName name="dms_FRCP_y10">'[6]AER only'!$F$101</definedName>
    <definedName name="dms_FRCP_y11">'[6]AER only'!$F$102</definedName>
    <definedName name="dms_FRCP_y12">'[6]AER only'!$F$103</definedName>
    <definedName name="dms_FRCP_y13">'[6]AER only'!$F$104</definedName>
    <definedName name="dms_FRCP_y14">'[6]AER only'!$F$105</definedName>
    <definedName name="dms_FRCP_y2">'[6]AER only'!$F$93</definedName>
    <definedName name="dms_FRCP_y3">'[6]AER only'!$F$94</definedName>
    <definedName name="dms_FRCP_y4">'[6]AER only'!$F$95</definedName>
    <definedName name="dms_FRCP_y5">'[6]AER only'!$F$96</definedName>
    <definedName name="dms_FRCP_y6">'[6]AER only'!$F$97</definedName>
    <definedName name="dms_FRCP_y7">'[6]AER only'!$F$98</definedName>
    <definedName name="dms_FRCP_y8">'[6]AER only'!$F$99</definedName>
    <definedName name="dms_FRCP_y9">'[6]AER only'!$F$100</definedName>
    <definedName name="dms_FRCPlength_List">'[6]AER only'!$L$9:$L$48</definedName>
    <definedName name="dms_FRCPlength_Num">'[6]Business &amp; other details'!$C$76</definedName>
    <definedName name="dms_FRCPlength_Num_List">'[6]AER only'!$B$92:$B$106</definedName>
    <definedName name="dms_JurisdictionList">'[6]AER only'!$E$9:$E$48</definedName>
    <definedName name="dms_LongRural_flag">'[6]AER only'!$AF$9:$AF$48</definedName>
    <definedName name="dms_MAIFI_flag">#REF!</definedName>
    <definedName name="dms_Model">'[6]Business &amp; other details'!$C$61</definedName>
    <definedName name="dms_Model_List">'[6]AER only'!$B$54:$B$61</definedName>
    <definedName name="dms_MultiYear_FinalYear_Ref">'[6]Business &amp; other details'!$C$77</definedName>
    <definedName name="dms_MultiYear_FinalYear_Result">'[6]Business &amp; other details'!$C$78</definedName>
    <definedName name="dms_MultiYear_Flag">'[6]Business &amp; other details'!$C$69</definedName>
    <definedName name="dms_Nominated_CPI">#REF!</definedName>
    <definedName name="dms_Nominated_CPI_Name">#REF!</definedName>
    <definedName name="dms_PAddr1_List">'[6]AER only'!$T$9:$T$48</definedName>
    <definedName name="dms_PAddr2_List">'[6]AER only'!$U$9:$U$48</definedName>
    <definedName name="dms_PostCode_List">'[6]AER only'!$S$9:$S$48</definedName>
    <definedName name="dms_PPostCode_List">'[6]AER only'!$X$9:$X$48</definedName>
    <definedName name="dms_PState_List">'[6]AER only'!$W$9:$W$48</definedName>
    <definedName name="dms_PSuburb_List">'[6]AER only'!$V$9:$V$48</definedName>
    <definedName name="dms_Reg_Year_Span">'[6]Business &amp; other details'!$B$3</definedName>
    <definedName name="dms_RPT">'[6]Business &amp; other details'!$C$60</definedName>
    <definedName name="dms_RPT_List">'[6]AER only'!$I$9:$I$48</definedName>
    <definedName name="dms_RPTMonth">'[6]Business &amp; other details'!$C$64</definedName>
    <definedName name="dms_RPTMonth_List">'[6]AER only'!$J$9:$J$48</definedName>
    <definedName name="dms_RYE_Formula_Result">'[6]AER only'!$E$54:$E$61</definedName>
    <definedName name="dms_Sector_List">'[6]AER only'!$F$9:$F$48</definedName>
    <definedName name="dms_Segment">'[6]Business &amp; other details'!$C$58</definedName>
    <definedName name="dms_Segment_List">'[6]AER only'!$G$9:$G$48</definedName>
    <definedName name="dms_ShortRural_flag">'[6]AER only'!$AE$9:$AE$48</definedName>
    <definedName name="dms_SingleYear_FinalYear_Ref">'[6]Business &amp; other details'!$C$74</definedName>
    <definedName name="dms_SingleYear_Model">'[6]Business &amp; other details'!$C$71:$C$73</definedName>
    <definedName name="dms_SourceList">'[6]AER only'!$B$72:$B$84</definedName>
    <definedName name="dms_Specified_FinalYear">'[6]Business &amp; other details'!$C$70</definedName>
    <definedName name="dms_State_List">'[6]AER only'!$R$9:$R$48</definedName>
    <definedName name="dms_STPIS_Detail">'[8]6'!$O$15:$O$37</definedName>
    <definedName name="dms_STPIS_Reasons">'[8]6'!$P$17:$P$30</definedName>
    <definedName name="dms_Suburb_List">'[6]AER only'!$Q$9:$Q$48</definedName>
    <definedName name="dms_TradingName">'[6]Business &amp; other details'!$C$14</definedName>
    <definedName name="dms_TradingName_List">'[6]AER only'!$B$9:$B$48</definedName>
    <definedName name="dms_TradingNameFull_List">'[6]AER only'!$C$9:$C$48</definedName>
    <definedName name="dms_Urban_flag">'[6]AER only'!$AD$9:$AD$48</definedName>
    <definedName name="dms_Worksheet_List">'[6]AER only'!$C$54:$C$61</definedName>
    <definedName name="dms_Worksheet210flag">'[9]2.10 Overheads'!$D$7</definedName>
    <definedName name="Dollar_Conversion_Factor">#REF!</definedName>
    <definedName name="eqrt" hidden="1">{#N/A,#N/A,FALSE,"Group P&amp;L";#N/A,#N/A,FALSE,"Group Balance Sheet"}</definedName>
    <definedName name="erwyhreytwe" hidden="1">{#N/A,#N/A,FALSE,"Group P&amp;L";#N/A,#N/A,FALSE,"Group Balance Sheet"}</definedName>
    <definedName name="et" hidden="1">{#N/A,#N/A,FALSE,"Group P&amp;L";#N/A,#N/A,FALSE,"Group Balance Sheet"}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YGadeG" hidden="1">{#N/A,#N/A,FALSE,"Group P&amp;L";#N/A,#N/A,FALSE,"Group Balance Sheet"}</definedName>
    <definedName name="f">'[10]Business &amp; other details'!$C$76</definedName>
    <definedName name="fafaf" hidden="1">{#N/A,#N/A,FALSE,"Group P&amp;L";#N/A,#N/A,FALSE,"Group Balance Sheet"}</definedName>
    <definedName name="fas" hidden="1">{#N/A,#N/A,FALSE,"Group P&amp;L";#N/A,#N/A,FALSE,"Group Balance Sheet"}</definedName>
    <definedName name="fga" hidden="1">{#N/A,#N/A,FALSE,"Group P&amp;L";#N/A,#N/A,FALSE,"Group Balance Sheet"}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RCP_1to5">"2015-16 to 2019-20"</definedName>
    <definedName name="FRCP_span">CONCATENATE(FRCP_y1, " to ", FRCP_y5)</definedName>
    <definedName name="FRCP_y1">'[6]Business &amp; other details'!$C$35</definedName>
    <definedName name="FRCP_y10">#REF!</definedName>
    <definedName name="FRCP_y2">'[6]Business &amp; other details'!$D$35</definedName>
    <definedName name="FRCP_y3">'[6]Business &amp; other details'!$E$35</definedName>
    <definedName name="FRCP_y4">'[6]Business &amp; other details'!$F$35</definedName>
    <definedName name="FRCP_y5">'[6]Business &amp; other details'!$G$35</definedName>
    <definedName name="FRCP_y8">#REF!</definedName>
    <definedName name="FRCP_y9">#REF!</definedName>
    <definedName name="FRY">'[11]Business &amp; other details'!$C$46</definedName>
    <definedName name="ftnjh" hidden="1">{#N/A,#N/A,FALSE,"Group P&amp;L";#N/A,#N/A,FALSE,"Group Balance Sheet"}</definedName>
    <definedName name="gasdg" hidden="1">{#N/A,#N/A,FALSE,"Group P&amp;L";#N/A,#N/A,FALSE,"Group Balance Sheet"}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mgmgmgmgmgm" hidden="1">{#N/A,#N/A,FALSE,"Group P&amp;L";#N/A,#N/A,FALSE,"Group Balance Sheet"}</definedName>
    <definedName name="guilkrtmk" hidden="1">{#N/A,#N/A,FALSE,"Group P&amp;L";#N/A,#N/A,FALSE,"Group Balance Sheet"}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xa" hidden="1">{#N/A,#N/A,FALSE,"Group P&amp;L";#N/A,#N/A,FALSE,"Group Balance Sheet"}</definedName>
    <definedName name="im" hidden="1">{#N/A,#N/A,FALSE,"Group P&amp;L";#N/A,#N/A,FALSE,"Group Balance Sheet"}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kdb" hidden="1">{#N/A,#N/A,FALSE,"Group P&amp;L";#N/A,#N/A,FALSE,"Group Balance Sheet"}</definedName>
    <definedName name="kkkk" hidden="1">{#N/A,#N/A,FALSE,"Group P&amp;L";#N/A,#N/A,FALSE,"Group Balance Sheet"}</definedName>
    <definedName name="kurkrykmrkm" hidden="1">{#N/A,#N/A,FALSE,"Group P&amp;L";#N/A,#N/A,FALSE,"Group Balance Sheet"}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o" hidden="1">{#N/A,#N/A,FALSE,"Group P&amp;L";#N/A,#N/A,FALSE,"Group Balance Sheet"}</definedName>
    <definedName name="m" hidden="1">{#N/A,#N/A,FALSE,"Group P&amp;L";#N/A,#N/A,FALSE,"Group Balance Sheet"}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kt" hidden="1">{#N/A,#N/A,FALSE,"Group P&amp;L";#N/A,#N/A,FALSE,"Group Balance Sheet"}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vvvvvvvvvvvv" hidden="1">{#N/A,#N/A,FALSE,"Group P&amp;L";#N/A,#N/A,FALSE,"Group Balance Sheet"}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p" hidden="1">{#N/A,#N/A,FALSE,"Group P&amp;L";#N/A,#N/A,FALSE,"Group Balance Sheet"}</definedName>
    <definedName name="p0iu" hidden="1">{#N/A,#N/A,FALSE,"Group P&amp;L";#N/A,#N/A,FALSE,"Group Balance Sheet"}</definedName>
    <definedName name="po" hidden="1">{#N/A,#N/A,FALSE,"Group P&amp;L";#N/A,#N/A,FALSE,"Group Balance Sheet"}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PRCP_y1">'[6]Business &amp; other details'!$C$41</definedName>
    <definedName name="PRCP_y2">'[6]Business &amp; other details'!$D$41</definedName>
    <definedName name="PRCP_y3">'[6]Business &amp; other details'!$E$41</definedName>
    <definedName name="PRCP_y4">'[6]Business &amp; other details'!$F$41</definedName>
    <definedName name="PRCP_y5">'[6]Business &amp; other details'!$G$41</definedName>
    <definedName name="_xlnm.Print_Area" localSheetId="5">'CAPEX Tables Real'!$A$37:$O$48</definedName>
    <definedName name="_xlnm.Print_Area" localSheetId="6">'CAPEX Tables Real Ex CO'!$A$39:$O$50</definedName>
    <definedName name="qqqqqqqqqqqqqqqqq" hidden="1">{#N/A,#N/A,FALSE,"Group P&amp;L";#N/A,#N/A,FALSE,"Group Balance Sheet"}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QWQWE" hidden="1">{#N/A,#N/A,FALSE,"Group P&amp;L";#N/A,#N/A,FALSE,"Group Balance Sheet"}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bhswr" hidden="1">{#N/A,#N/A,FALSE,"Group P&amp;L";#N/A,#N/A,FALSE,"Group Balance Sheet"}</definedName>
    <definedName name="RCP_1to5">"2015-16 to 2019-20"</definedName>
    <definedName name="rertte" hidden="1">{#N/A,#N/A,FALSE,"Group P&amp;L";#N/A,#N/A,FALSE,"Group Balance Sheet"}</definedName>
    <definedName name="rew" hidden="1">{#N/A,#N/A,FALSE,"Group P&amp;L";#N/A,#N/A,FALSE,"Group Balance Sheet"}</definedName>
    <definedName name="rmkt" hidden="1">{#N/A,#N/A,FALSE,"Group P&amp;L";#N/A,#N/A,FALSE,"Group Balance Sheet"}</definedName>
    <definedName name="rsdht" hidden="1">{#N/A,#N/A,FALSE,"Group P&amp;L";#N/A,#N/A,FALSE,"Group Balance Sheet"}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sdfh" hidden="1">{#N/A,#N/A,FALSE,"Group P&amp;L";#N/A,#N/A,FALSE,"Group Balance Sheet"}</definedName>
    <definedName name="sdgasgg" hidden="1">{#N/A,#N/A,FALSE,"Group P&amp;L";#N/A,#N/A,FALSE,"Group Balance Sheet"}</definedName>
    <definedName name="sencount" hidden="1">1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heetHeader">'[6]Business &amp; other details'!$B$1</definedName>
    <definedName name="shf" hidden="1">{#N/A,#N/A,FALSE,"Group P&amp;L";#N/A,#N/A,FALSE,"Group Balance Sheet"}</definedName>
    <definedName name="SRTYHSRTUY" hidden="1">{#N/A,#N/A,FALSE,"Group P&amp;L";#N/A,#N/A,FALSE,"Group Balance Sheet"}</definedName>
    <definedName name="sssssssssss" hidden="1">{#N/A,#N/A,FALSE,"Group P&amp;L";#N/A,#N/A,FALSE,"Group Balance Sheet"}</definedName>
    <definedName name="sta" hidden="1">{#N/A,#N/A,FALSE,"Group P&amp;L";#N/A,#N/A,FALSE,"Group Balance Sheet"}</definedName>
    <definedName name="Stuff" hidden="1">{#N/A,#N/A,FALSE,"Group P&amp;L";#N/A,#N/A,FALSE,"Group Balance Sheet"}</definedName>
    <definedName name="TEST" hidden="1">{#N/A,#N/A,FALSE,"Group P&amp;L";#N/A,#N/A,FALSE,"Group Balance Sheet"}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fv" hidden="1">{#N/A,#N/A,FALSE,"Group P&amp;L";#N/A,#N/A,FALSE,"Group Balance Sheet"}</definedName>
    <definedName name="ttt" hidden="1">{#N/A,#N/A,FALSE,"Group P&amp;L";#N/A,#N/A,FALSE,"Group Balance Sheet"}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op" hidden="1">{#N/A,#N/A,FALSE,"Group P&amp;L";#N/A,#N/A,FALSE,"Group Balance Sheet"}</definedName>
    <definedName name="uliug" hidden="1">{#N/A,#N/A,FALSE,"Group P&amp;L";#N/A,#N/A,FALSE,"Group Balance Sheet"}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vcbg" hidden="1">{#N/A,#N/A,FALSE,"Group P&amp;L";#N/A,#N/A,FALSE,"Group Balance Sheet"}</definedName>
    <definedName name="vfsd" hidden="1">{#N/A,#N/A,FALSE,"Group P&amp;L";#N/A,#N/A,FALSE,"Group Balance Sheet"}</definedName>
    <definedName name="W4EYT6W" hidden="1">{#N/A,#N/A,FALSE,"Group P&amp;L";#N/A,#N/A,FALSE,"Group Balance Sheet"}</definedName>
    <definedName name="wan.bpr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ytjewtj" hidden="1">{#N/A,#N/A,FALSE,"Group P&amp;L";#N/A,#N/A,FALSE,"Group Balance Sheet"}</definedName>
    <definedName name="wqhgqhg" hidden="1">{#N/A,#N/A,FALSE,"Group P&amp;L";#N/A,#N/A,FALSE,"Group Balance Sheet"}</definedName>
    <definedName name="wrju" hidden="1">{#N/A,#N/A,FALSE,"Group P&amp;L";#N/A,#N/A,FALSE,"Group Balance Sheet"}</definedName>
    <definedName name="wrn.bpr" hidden="1">{#N/A,#N/A,FALSE,"Group P&amp;L";#N/A,#N/A,FALSE,"Group Balance Sheet"}</definedName>
    <definedName name="wrn.BPR." localSheetId="5" hidden="1">{#N/A,#N/A,FALSE,"Group P&amp;L";#N/A,#N/A,FALSE,"Group Balance Sheet"}</definedName>
    <definedName name="wrn.BPR." localSheetId="6" hidden="1">{#N/A,#N/A,FALSE,"Group P&amp;L";#N/A,#N/A,FALSE,"Group Balance Sheet"}</definedName>
    <definedName name="wrn.BPR." hidden="1">{#N/A,#N/A,FALSE,"Group P&amp;L";#N/A,#N/A,FALSE,"Group Balance Sheet"}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x" hidden="1">{#N/A,#N/A,FALSE,"Group P&amp;L";#N/A,#N/A,FALSE,"Group Balance Sheet"}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sd" hidden="1">{#N/A,#N/A,FALSE,"Group P&amp;L";#N/A,#N/A,FALSE,"Group Balance Sheet"}</definedName>
    <definedName name="xxx" hidden="1">{#N/A,#N/A,FALSE,"Group P&amp;L";#N/A,#N/A,FALSE,"Group Balance Sheet"}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RAewYW" hidden="1">{#N/A,#N/A,FALSE,"Group P&amp;L";#N/A,#N/A,FALSE,"Group Balance Sheet"}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v" hidden="1">{#N/A,#N/A,FALSE,"Group P&amp;L";#N/A,#N/A,FALSE,"Group Balance Sheet"}</definedName>
    <definedName name="zxvb" hidden="1">{#N/A,#N/A,FALSE,"Group P&amp;L";#N/A,#N/A,FALSE,"Group Balance Sheet"}</definedName>
  </definedNames>
  <calcPr calcId="162913"/>
</workbook>
</file>

<file path=xl/calcChain.xml><?xml version="1.0" encoding="utf-8"?>
<calcChain xmlns="http://schemas.openxmlformats.org/spreadsheetml/2006/main">
  <c r="M56" i="10" l="1"/>
  <c r="M57" i="10"/>
  <c r="M59" i="10"/>
  <c r="M60" i="10"/>
  <c r="M62" i="10"/>
  <c r="V63" i="10"/>
  <c r="M64" i="10"/>
  <c r="V65" i="10"/>
  <c r="V52" i="10"/>
  <c r="V53" i="10"/>
  <c r="N56" i="10"/>
  <c r="N57" i="10"/>
  <c r="N59" i="10"/>
  <c r="N60" i="10"/>
  <c r="N62" i="10"/>
  <c r="W63" i="10"/>
  <c r="N64" i="10"/>
  <c r="W65" i="10"/>
  <c r="W52" i="10"/>
  <c r="W53" i="10"/>
  <c r="W60" i="10"/>
  <c r="O56" i="10"/>
  <c r="O57" i="10"/>
  <c r="O59" i="10"/>
  <c r="O60" i="10"/>
  <c r="O62" i="10"/>
  <c r="X63" i="10"/>
  <c r="O64" i="10"/>
  <c r="X65" i="10"/>
  <c r="X52" i="10"/>
  <c r="X53" i="10"/>
  <c r="P56" i="10"/>
  <c r="P57" i="10"/>
  <c r="P59" i="10"/>
  <c r="P60" i="10"/>
  <c r="P62" i="10"/>
  <c r="Y63" i="10"/>
  <c r="P64" i="10"/>
  <c r="Y65" i="10"/>
  <c r="Y52" i="10"/>
  <c r="Y53" i="10"/>
  <c r="Y60" i="10"/>
  <c r="Q56" i="10"/>
  <c r="Q57" i="10"/>
  <c r="Q59" i="10"/>
  <c r="Q60" i="10"/>
  <c r="Q62" i="10"/>
  <c r="Z63" i="10"/>
  <c r="Q64" i="10"/>
  <c r="Z65" i="10"/>
  <c r="Z52" i="10"/>
  <c r="Z53" i="10"/>
  <c r="J10" i="17"/>
  <c r="J5" i="17"/>
  <c r="J12" i="17"/>
  <c r="K10" i="17"/>
  <c r="K11" i="17"/>
  <c r="K12" i="17"/>
  <c r="K5" i="17"/>
  <c r="L10" i="17"/>
  <c r="L12" i="17"/>
  <c r="L5" i="17"/>
  <c r="M10" i="17"/>
  <c r="M11" i="17"/>
  <c r="M12" i="17"/>
  <c r="M5" i="17"/>
  <c r="N10" i="17"/>
  <c r="N11" i="17"/>
  <c r="N15" i="17"/>
  <c r="N12" i="17"/>
  <c r="N5" i="17"/>
  <c r="V20" i="10"/>
  <c r="V5" i="10"/>
  <c r="V21" i="10"/>
  <c r="M7" i="10"/>
  <c r="M23" i="10"/>
  <c r="M8" i="10"/>
  <c r="M24" i="10"/>
  <c r="M9" i="10"/>
  <c r="M25" i="10"/>
  <c r="M10" i="10"/>
  <c r="V26" i="10"/>
  <c r="M11" i="10"/>
  <c r="V27" i="10"/>
  <c r="M27" i="10"/>
  <c r="M12" i="10"/>
  <c r="M28" i="10"/>
  <c r="M13" i="10"/>
  <c r="V28" i="10"/>
  <c r="M29" i="10"/>
  <c r="M14" i="10"/>
  <c r="V14" i="10"/>
  <c r="V30" i="10"/>
  <c r="M15" i="10"/>
  <c r="V15" i="10"/>
  <c r="M31" i="10"/>
  <c r="M16" i="10"/>
  <c r="V31" i="10"/>
  <c r="M32" i="10"/>
  <c r="M17" i="10"/>
  <c r="V32" i="10"/>
  <c r="V4" i="10"/>
  <c r="W20" i="10"/>
  <c r="W5" i="10"/>
  <c r="W21" i="10"/>
  <c r="W6" i="10"/>
  <c r="N7" i="10"/>
  <c r="N23" i="10"/>
  <c r="N8" i="10"/>
  <c r="N24" i="10"/>
  <c r="N9" i="10"/>
  <c r="N25" i="10"/>
  <c r="W10" i="10"/>
  <c r="N26" i="10"/>
  <c r="N11" i="10"/>
  <c r="W26" i="10"/>
  <c r="W11" i="10"/>
  <c r="W27" i="10"/>
  <c r="W12" i="10"/>
  <c r="N28" i="10"/>
  <c r="N13" i="10"/>
  <c r="W28" i="10"/>
  <c r="W13" i="10"/>
  <c r="N29" i="10"/>
  <c r="N14" i="10"/>
  <c r="N30" i="10"/>
  <c r="N15" i="10"/>
  <c r="W31" i="10"/>
  <c r="N31" i="10"/>
  <c r="N16" i="10"/>
  <c r="N32" i="10"/>
  <c r="N17" i="10"/>
  <c r="W17" i="10"/>
  <c r="W4" i="10"/>
  <c r="X20" i="10"/>
  <c r="X5" i="10"/>
  <c r="X21" i="10"/>
  <c r="O6" i="10"/>
  <c r="O22" i="10"/>
  <c r="O7" i="10"/>
  <c r="O23" i="10"/>
  <c r="O8" i="10"/>
  <c r="O24" i="10"/>
  <c r="O9" i="10"/>
  <c r="O25" i="10"/>
  <c r="X10" i="10"/>
  <c r="O26" i="10"/>
  <c r="O11" i="10"/>
  <c r="X26" i="10"/>
  <c r="X11" i="10"/>
  <c r="O27" i="10"/>
  <c r="O12" i="10"/>
  <c r="X27" i="10"/>
  <c r="X28" i="10"/>
  <c r="X13" i="10"/>
  <c r="O13" i="10"/>
  <c r="O29" i="10"/>
  <c r="O14" i="10"/>
  <c r="X29" i="10"/>
  <c r="X14" i="10"/>
  <c r="O30" i="10"/>
  <c r="O15" i="10"/>
  <c r="X30" i="10"/>
  <c r="O31" i="10"/>
  <c r="O16" i="10"/>
  <c r="X31" i="10"/>
  <c r="X32" i="10"/>
  <c r="O17" i="10"/>
  <c r="X17" i="10"/>
  <c r="X4" i="10"/>
  <c r="Y20" i="10"/>
  <c r="Y5" i="10"/>
  <c r="Y21" i="10"/>
  <c r="Y6" i="10"/>
  <c r="P8" i="10"/>
  <c r="P24" i="10"/>
  <c r="P9" i="10"/>
  <c r="P25" i="10"/>
  <c r="P10" i="10"/>
  <c r="P26" i="10"/>
  <c r="P11" i="10"/>
  <c r="Y11" i="10"/>
  <c r="P27" i="10"/>
  <c r="P12" i="10"/>
  <c r="Y27" i="10"/>
  <c r="P28" i="10"/>
  <c r="P13" i="10"/>
  <c r="Y28" i="10"/>
  <c r="Y13" i="10"/>
  <c r="P29" i="10"/>
  <c r="P14" i="10"/>
  <c r="Y14" i="10"/>
  <c r="Y30" i="10"/>
  <c r="P15" i="10"/>
  <c r="Y15" i="10"/>
  <c r="P31" i="10"/>
  <c r="P16" i="10"/>
  <c r="Y31" i="10"/>
  <c r="P32" i="10"/>
  <c r="P17" i="10"/>
  <c r="Y32" i="10"/>
  <c r="Y17" i="10"/>
  <c r="Y4" i="10"/>
  <c r="Z20" i="10"/>
  <c r="Z5" i="10"/>
  <c r="Z21" i="10"/>
  <c r="Z6" i="10"/>
  <c r="Q8" i="10"/>
  <c r="Q24" i="10"/>
  <c r="Q9" i="10"/>
  <c r="Q25" i="10"/>
  <c r="Q10" i="10"/>
  <c r="Z10" i="10"/>
  <c r="Q26" i="10"/>
  <c r="Q11" i="10"/>
  <c r="Z11" i="10"/>
  <c r="Z27" i="10"/>
  <c r="Q12" i="10"/>
  <c r="Z12" i="10"/>
  <c r="Q28" i="10"/>
  <c r="Q13" i="10"/>
  <c r="Z28" i="10"/>
  <c r="Q29" i="10"/>
  <c r="Q14" i="10"/>
  <c r="Z29" i="10"/>
  <c r="Z14" i="10"/>
  <c r="Q30" i="10"/>
  <c r="Z15" i="10"/>
  <c r="Q15" i="10"/>
  <c r="Z31" i="10"/>
  <c r="Q16" i="10"/>
  <c r="Q32" i="10"/>
  <c r="Q17" i="10"/>
  <c r="Z32" i="10"/>
  <c r="Z4" i="10"/>
  <c r="Z43" i="10"/>
  <c r="O43" i="10"/>
  <c r="Q53" i="10"/>
  <c r="P53" i="10"/>
  <c r="O53" i="10"/>
  <c r="N53" i="10"/>
  <c r="M53" i="10"/>
  <c r="Q52" i="10"/>
  <c r="P52" i="10"/>
  <c r="O52" i="10"/>
  <c r="N52" i="10"/>
  <c r="M52" i="10"/>
  <c r="Q51" i="10"/>
  <c r="P51" i="10"/>
  <c r="O51" i="10"/>
  <c r="N51" i="10"/>
  <c r="M51" i="10"/>
  <c r="Q50" i="10"/>
  <c r="P50" i="10"/>
  <c r="O50" i="10"/>
  <c r="N50" i="10"/>
  <c r="M50" i="10"/>
  <c r="Q49" i="10"/>
  <c r="P49" i="10"/>
  <c r="O49" i="10"/>
  <c r="N49" i="10"/>
  <c r="M49" i="10"/>
  <c r="Q48" i="10"/>
  <c r="P48" i="10"/>
  <c r="O48" i="10"/>
  <c r="N48" i="10"/>
  <c r="M48" i="10"/>
  <c r="Q47" i="10"/>
  <c r="P47" i="10"/>
  <c r="O47" i="10"/>
  <c r="N47" i="10"/>
  <c r="M47" i="10"/>
  <c r="Q46" i="10"/>
  <c r="P46" i="10"/>
  <c r="O46" i="10"/>
  <c r="N46" i="10"/>
  <c r="M46" i="10"/>
  <c r="Q45" i="10"/>
  <c r="P45" i="10"/>
  <c r="O45" i="10"/>
  <c r="N45" i="10"/>
  <c r="M45" i="10"/>
  <c r="Q44" i="10"/>
  <c r="P44" i="10"/>
  <c r="O44" i="10"/>
  <c r="N44" i="10"/>
  <c r="M44" i="10"/>
  <c r="Q42" i="10"/>
  <c r="P42" i="10"/>
  <c r="O42" i="10"/>
  <c r="N42" i="10"/>
  <c r="M42" i="10"/>
  <c r="Q41" i="10"/>
  <c r="P41" i="10"/>
  <c r="O41" i="10"/>
  <c r="N41" i="10"/>
  <c r="M41" i="10"/>
  <c r="Q40" i="10"/>
  <c r="P40" i="10"/>
  <c r="O40" i="10"/>
  <c r="N40" i="10"/>
  <c r="M40" i="10"/>
  <c r="Q39" i="10"/>
  <c r="P39" i="10"/>
  <c r="O39" i="10"/>
  <c r="N39" i="10"/>
  <c r="M39" i="10"/>
  <c r="Q38" i="10"/>
  <c r="P38" i="10"/>
  <c r="O38" i="10"/>
  <c r="N38" i="10"/>
  <c r="M38" i="10"/>
  <c r="Q37" i="10"/>
  <c r="P37" i="10"/>
  <c r="O37" i="10"/>
  <c r="N37" i="10"/>
  <c r="M37" i="10"/>
  <c r="Q36" i="10"/>
  <c r="P36" i="10"/>
  <c r="O36" i="10"/>
  <c r="N36" i="10"/>
  <c r="M36" i="10"/>
  <c r="Q35" i="10"/>
  <c r="P35" i="10"/>
  <c r="O35" i="10"/>
  <c r="N35" i="10"/>
  <c r="M35" i="10"/>
  <c r="Q34" i="10"/>
  <c r="P34" i="10"/>
  <c r="O34" i="10"/>
  <c r="N34" i="10"/>
  <c r="M34" i="10"/>
  <c r="Q21" i="10"/>
  <c r="P21" i="10"/>
  <c r="O21" i="10"/>
  <c r="N21" i="10"/>
  <c r="M21" i="10"/>
  <c r="Q20" i="10"/>
  <c r="P20" i="10"/>
  <c r="O20" i="10"/>
  <c r="N20" i="10"/>
  <c r="M20" i="10"/>
  <c r="Q19" i="10"/>
  <c r="P19" i="10"/>
  <c r="O19" i="10"/>
  <c r="N19" i="10"/>
  <c r="M19" i="10"/>
  <c r="Q18" i="10"/>
  <c r="P18" i="10"/>
  <c r="O18" i="10"/>
  <c r="N18" i="10"/>
  <c r="M18" i="10"/>
  <c r="Q5" i="10"/>
  <c r="P5" i="10"/>
  <c r="O5" i="10"/>
  <c r="N5" i="10"/>
  <c r="M5" i="10"/>
  <c r="Q4" i="10"/>
  <c r="P4" i="10"/>
  <c r="O4" i="10"/>
  <c r="N4" i="10"/>
  <c r="M4" i="10"/>
  <c r="Q3" i="10"/>
  <c r="P3" i="10"/>
  <c r="O3" i="10"/>
  <c r="N3" i="10"/>
  <c r="M3" i="10"/>
  <c r="Z57" i="10"/>
  <c r="Y57" i="10"/>
  <c r="X57" i="10"/>
  <c r="W57" i="10"/>
  <c r="V57" i="10"/>
  <c r="Z56" i="10"/>
  <c r="Y56" i="10"/>
  <c r="X56" i="10"/>
  <c r="W56" i="10"/>
  <c r="V56" i="10"/>
  <c r="Z55" i="10"/>
  <c r="Y55" i="10"/>
  <c r="X55" i="10"/>
  <c r="W55" i="10"/>
  <c r="V55" i="10"/>
  <c r="Z51" i="10"/>
  <c r="Y51" i="10"/>
  <c r="X51" i="10"/>
  <c r="W51" i="10"/>
  <c r="V51" i="10"/>
  <c r="Z50" i="10"/>
  <c r="Y50" i="10"/>
  <c r="X50" i="10"/>
  <c r="W50" i="10"/>
  <c r="V50" i="10"/>
  <c r="Z49" i="10"/>
  <c r="Y49" i="10"/>
  <c r="X49" i="10"/>
  <c r="W49" i="10"/>
  <c r="V49" i="10"/>
  <c r="Z48" i="10"/>
  <c r="Y48" i="10"/>
  <c r="X48" i="10"/>
  <c r="W48" i="10"/>
  <c r="V48" i="10"/>
  <c r="Z47" i="10"/>
  <c r="Y47" i="10"/>
  <c r="X47" i="10"/>
  <c r="W47" i="10"/>
  <c r="V47" i="10"/>
  <c r="Z46" i="10"/>
  <c r="Y46" i="10"/>
  <c r="X46" i="10"/>
  <c r="W46" i="10"/>
  <c r="V46" i="10"/>
  <c r="Z45" i="10"/>
  <c r="Y45" i="10"/>
  <c r="X45" i="10"/>
  <c r="W45" i="10"/>
  <c r="V45" i="10"/>
  <c r="Z44" i="10"/>
  <c r="Y44" i="10"/>
  <c r="X44" i="10"/>
  <c r="W44" i="10"/>
  <c r="V44" i="10"/>
  <c r="Z42" i="10"/>
  <c r="Y42" i="10"/>
  <c r="X42" i="10"/>
  <c r="W42" i="10"/>
  <c r="V42" i="10"/>
  <c r="Z41" i="10"/>
  <c r="Y41" i="10"/>
  <c r="X41" i="10"/>
  <c r="W41" i="10"/>
  <c r="V41" i="10"/>
  <c r="Z40" i="10"/>
  <c r="Y40" i="10"/>
  <c r="X40" i="10"/>
  <c r="W40" i="10"/>
  <c r="V40" i="10"/>
  <c r="Z39" i="10"/>
  <c r="Y39" i="10"/>
  <c r="X39" i="10"/>
  <c r="W39" i="10"/>
  <c r="V39" i="10"/>
  <c r="Z38" i="10"/>
  <c r="Y38" i="10"/>
  <c r="X38" i="10"/>
  <c r="W38" i="10"/>
  <c r="V38" i="10"/>
  <c r="Z37" i="10"/>
  <c r="Y37" i="10"/>
  <c r="X37" i="10"/>
  <c r="W37" i="10"/>
  <c r="V37" i="10"/>
  <c r="Z36" i="10"/>
  <c r="Y36" i="10"/>
  <c r="X36" i="10"/>
  <c r="W36" i="10"/>
  <c r="V36" i="10"/>
  <c r="Z35" i="10"/>
  <c r="Y35" i="10"/>
  <c r="X35" i="10"/>
  <c r="W35" i="10"/>
  <c r="V35" i="10"/>
  <c r="Z34" i="10"/>
  <c r="Y34" i="10"/>
  <c r="X34" i="10"/>
  <c r="W34" i="10"/>
  <c r="V34" i="10"/>
  <c r="Z25" i="10"/>
  <c r="Y25" i="10"/>
  <c r="X25" i="10"/>
  <c r="W25" i="10"/>
  <c r="V25" i="10"/>
  <c r="Z24" i="10"/>
  <c r="Y24" i="10"/>
  <c r="X24" i="10"/>
  <c r="W24" i="10"/>
  <c r="V24" i="10"/>
  <c r="Z23" i="10"/>
  <c r="Y23" i="10"/>
  <c r="X23" i="10"/>
  <c r="W23" i="10"/>
  <c r="V23" i="10"/>
  <c r="Z19" i="10"/>
  <c r="Y19" i="10"/>
  <c r="X19" i="10"/>
  <c r="W19" i="10"/>
  <c r="V19" i="10"/>
  <c r="Z18" i="10"/>
  <c r="Y18" i="10"/>
  <c r="X18" i="10"/>
  <c r="W18" i="10"/>
  <c r="V18" i="10"/>
  <c r="Z9" i="10"/>
  <c r="Y9" i="10"/>
  <c r="X9" i="10"/>
  <c r="W9" i="10"/>
  <c r="V9" i="10"/>
  <c r="Z8" i="10"/>
  <c r="Y8" i="10"/>
  <c r="X8" i="10"/>
  <c r="W8" i="10"/>
  <c r="V8" i="10"/>
  <c r="Z7" i="10"/>
  <c r="Y7" i="10"/>
  <c r="X7" i="10"/>
  <c r="W7" i="10"/>
  <c r="V7" i="10"/>
  <c r="Z3" i="10"/>
  <c r="Y3" i="10"/>
  <c r="X3" i="10"/>
  <c r="W3" i="10"/>
  <c r="V3" i="10"/>
  <c r="C9" i="15"/>
  <c r="AA9" i="15"/>
  <c r="I9" i="15"/>
  <c r="AB9" i="15"/>
  <c r="O9" i="15"/>
  <c r="AE9" i="15"/>
  <c r="AC9" i="15"/>
  <c r="U9" i="15"/>
  <c r="AD9" i="15"/>
  <c r="AJ9" i="15"/>
  <c r="C10" i="15"/>
  <c r="AA10" i="15"/>
  <c r="I10" i="15"/>
  <c r="AB10" i="15"/>
  <c r="AE10" i="15"/>
  <c r="O10" i="15"/>
  <c r="AC10" i="15"/>
  <c r="U10" i="15"/>
  <c r="AD10" i="15"/>
  <c r="C11" i="15"/>
  <c r="AA11" i="15"/>
  <c r="I11" i="15"/>
  <c r="AB11" i="15"/>
  <c r="O11" i="15"/>
  <c r="AC11" i="15"/>
  <c r="U11" i="15"/>
  <c r="AD11" i="15"/>
  <c r="C12" i="15"/>
  <c r="AA12" i="15"/>
  <c r="I12" i="15"/>
  <c r="AB12" i="15"/>
  <c r="O12" i="15"/>
  <c r="AC12" i="15"/>
  <c r="U12" i="15"/>
  <c r="AD12" i="15"/>
  <c r="C13" i="15"/>
  <c r="AA13" i="15"/>
  <c r="I13" i="15"/>
  <c r="AB13" i="15"/>
  <c r="AF13" i="15"/>
  <c r="O13" i="15"/>
  <c r="AC13" i="15"/>
  <c r="U13" i="15"/>
  <c r="AD13" i="15"/>
  <c r="C14" i="15"/>
  <c r="AA14" i="15"/>
  <c r="I14" i="15"/>
  <c r="AB14" i="15"/>
  <c r="O14" i="15"/>
  <c r="AC14" i="15"/>
  <c r="U14" i="15"/>
  <c r="AD14" i="15"/>
  <c r="C15" i="15"/>
  <c r="AA15" i="15"/>
  <c r="I15" i="15"/>
  <c r="AE15" i="15"/>
  <c r="AB15" i="15"/>
  <c r="O15" i="15"/>
  <c r="AC15" i="15"/>
  <c r="U15" i="15"/>
  <c r="AD15" i="15"/>
  <c r="C16" i="15"/>
  <c r="AA16" i="15"/>
  <c r="I16" i="15"/>
  <c r="AB16" i="15"/>
  <c r="O16" i="15"/>
  <c r="AC16" i="15"/>
  <c r="U16" i="15"/>
  <c r="AD16" i="15"/>
  <c r="C17" i="15"/>
  <c r="AA17" i="15"/>
  <c r="I17" i="15"/>
  <c r="AB17" i="15"/>
  <c r="O17" i="15"/>
  <c r="AC17" i="15"/>
  <c r="U17" i="15"/>
  <c r="AD17" i="15"/>
  <c r="AE17" i="15"/>
  <c r="C18" i="15"/>
  <c r="AA18" i="15"/>
  <c r="I18" i="15"/>
  <c r="AB18" i="15"/>
  <c r="O18" i="15"/>
  <c r="AC18" i="15"/>
  <c r="U18" i="15"/>
  <c r="AD18" i="15"/>
  <c r="C19" i="15"/>
  <c r="AA19" i="15"/>
  <c r="I19" i="15"/>
  <c r="AE19" i="15"/>
  <c r="AB19" i="15"/>
  <c r="O19" i="15"/>
  <c r="AC19" i="15"/>
  <c r="U19" i="15"/>
  <c r="AD19" i="15"/>
  <c r="C20" i="15"/>
  <c r="AA20" i="15"/>
  <c r="I20" i="15"/>
  <c r="AB20" i="15"/>
  <c r="O20" i="15"/>
  <c r="AC20" i="15"/>
  <c r="U20" i="15"/>
  <c r="AD20" i="15"/>
  <c r="C21" i="15"/>
  <c r="AA21" i="15"/>
  <c r="I21" i="15"/>
  <c r="AE21" i="15"/>
  <c r="AB21" i="15"/>
  <c r="O21" i="15"/>
  <c r="AC21" i="15"/>
  <c r="U21" i="15"/>
  <c r="AD21" i="15"/>
  <c r="C22" i="15"/>
  <c r="AA22" i="15"/>
  <c r="I22" i="15"/>
  <c r="AB22" i="15"/>
  <c r="O22" i="15"/>
  <c r="AC22" i="15"/>
  <c r="U22" i="15"/>
  <c r="AD22" i="15"/>
  <c r="C8" i="15"/>
  <c r="AA8" i="15"/>
  <c r="I8" i="15"/>
  <c r="AB8" i="15"/>
  <c r="O8" i="15"/>
  <c r="AC8" i="15"/>
  <c r="U8" i="15"/>
  <c r="AD8" i="15"/>
  <c r="AE8" i="15"/>
  <c r="H14" i="13"/>
  <c r="H7" i="13"/>
  <c r="G14" i="13"/>
  <c r="G7" i="13"/>
  <c r="F14" i="13"/>
  <c r="F7" i="13"/>
  <c r="E14" i="13"/>
  <c r="E7" i="13"/>
  <c r="D14" i="13"/>
  <c r="D7" i="13"/>
  <c r="C14" i="13"/>
  <c r="C7" i="13"/>
  <c r="H6" i="13"/>
  <c r="G6" i="13"/>
  <c r="F6" i="13"/>
  <c r="E6" i="13"/>
  <c r="D6" i="13"/>
  <c r="C6" i="13"/>
  <c r="J10" i="15"/>
  <c r="P10" i="15"/>
  <c r="V10" i="15"/>
  <c r="D10" i="15"/>
  <c r="AF10" i="15"/>
  <c r="E8" i="15"/>
  <c r="K8" i="15"/>
  <c r="Q8" i="15"/>
  <c r="W8" i="15"/>
  <c r="E9" i="15"/>
  <c r="K9" i="15"/>
  <c r="Q9" i="15"/>
  <c r="W9" i="15"/>
  <c r="E10" i="15"/>
  <c r="K10" i="15"/>
  <c r="Q10" i="15"/>
  <c r="W10" i="15"/>
  <c r="E11" i="15"/>
  <c r="AG11" i="15"/>
  <c r="K11" i="15"/>
  <c r="Q11" i="15"/>
  <c r="W11" i="15"/>
  <c r="E12" i="15"/>
  <c r="K12" i="15"/>
  <c r="Q12" i="15"/>
  <c r="W12" i="15"/>
  <c r="E15" i="15"/>
  <c r="K15" i="15"/>
  <c r="Q15" i="15"/>
  <c r="W15" i="15"/>
  <c r="AG15" i="15"/>
  <c r="E16" i="15"/>
  <c r="K16" i="15"/>
  <c r="Q16" i="15"/>
  <c r="W16" i="15"/>
  <c r="E17" i="15"/>
  <c r="K17" i="15"/>
  <c r="Q17" i="15"/>
  <c r="W17" i="15"/>
  <c r="AG17" i="15"/>
  <c r="E20" i="15"/>
  <c r="K20" i="15"/>
  <c r="Q20" i="15"/>
  <c r="W20" i="15"/>
  <c r="E19" i="15"/>
  <c r="K19" i="15"/>
  <c r="Q19" i="15"/>
  <c r="W19" i="15"/>
  <c r="E22" i="15"/>
  <c r="K22" i="15"/>
  <c r="Q22" i="15"/>
  <c r="W22" i="15"/>
  <c r="E21" i="15"/>
  <c r="K21" i="15"/>
  <c r="Q21" i="15"/>
  <c r="AG21" i="15"/>
  <c r="W21" i="15"/>
  <c r="E13" i="15"/>
  <c r="K13" i="15"/>
  <c r="Q13" i="15"/>
  <c r="W13" i="15"/>
  <c r="E18" i="15"/>
  <c r="K18" i="15"/>
  <c r="AG18" i="15"/>
  <c r="Q18" i="15"/>
  <c r="W18" i="15"/>
  <c r="E14" i="15"/>
  <c r="K14" i="15"/>
  <c r="Q14" i="15"/>
  <c r="W14" i="15"/>
  <c r="AG14" i="15"/>
  <c r="F8" i="15"/>
  <c r="L8" i="15"/>
  <c r="R8" i="15"/>
  <c r="X8" i="15"/>
  <c r="F9" i="15"/>
  <c r="L9" i="15"/>
  <c r="R9" i="15"/>
  <c r="X9" i="15"/>
  <c r="F10" i="15"/>
  <c r="L10" i="15"/>
  <c r="R10" i="15"/>
  <c r="X10" i="15"/>
  <c r="F11" i="15"/>
  <c r="L11" i="15"/>
  <c r="R11" i="15"/>
  <c r="X11" i="15"/>
  <c r="AH11" i="15"/>
  <c r="F12" i="15"/>
  <c r="L12" i="15"/>
  <c r="R12" i="15"/>
  <c r="X12" i="15"/>
  <c r="F15" i="15"/>
  <c r="L15" i="15"/>
  <c r="R15" i="15"/>
  <c r="X15" i="15"/>
  <c r="F16" i="15"/>
  <c r="L16" i="15"/>
  <c r="R16" i="15"/>
  <c r="X16" i="15"/>
  <c r="F17" i="15"/>
  <c r="AH17" i="15"/>
  <c r="L17" i="15"/>
  <c r="R17" i="15"/>
  <c r="X17" i="15"/>
  <c r="F20" i="15"/>
  <c r="L20" i="15"/>
  <c r="R20" i="15"/>
  <c r="X20" i="15"/>
  <c r="AH20" i="15"/>
  <c r="F19" i="15"/>
  <c r="L19" i="15"/>
  <c r="R19" i="15"/>
  <c r="X19" i="15"/>
  <c r="F22" i="15"/>
  <c r="AH22" i="15"/>
  <c r="L22" i="15"/>
  <c r="R22" i="15"/>
  <c r="X22" i="15"/>
  <c r="F21" i="15"/>
  <c r="L21" i="15"/>
  <c r="R21" i="15"/>
  <c r="X21" i="15"/>
  <c r="F13" i="15"/>
  <c r="L13" i="15"/>
  <c r="R13" i="15"/>
  <c r="X13" i="15"/>
  <c r="F18" i="15"/>
  <c r="L18" i="15"/>
  <c r="R18" i="15"/>
  <c r="X18" i="15"/>
  <c r="F14" i="15"/>
  <c r="AH14" i="15"/>
  <c r="L14" i="15"/>
  <c r="R14" i="15"/>
  <c r="X14" i="15"/>
  <c r="G8" i="15"/>
  <c r="AI8" i="15"/>
  <c r="M8" i="15"/>
  <c r="S8" i="15"/>
  <c r="Y8" i="15"/>
  <c r="G9" i="15"/>
  <c r="M9" i="15"/>
  <c r="S9" i="15"/>
  <c r="Y9" i="15"/>
  <c r="G10" i="15"/>
  <c r="AI10" i="15"/>
  <c r="M10" i="15"/>
  <c r="S10" i="15"/>
  <c r="Y10" i="15"/>
  <c r="G11" i="15"/>
  <c r="M11" i="15"/>
  <c r="S11" i="15"/>
  <c r="Y11" i="15"/>
  <c r="AI11" i="15"/>
  <c r="G12" i="15"/>
  <c r="M12" i="15"/>
  <c r="S12" i="15"/>
  <c r="Y12" i="15"/>
  <c r="G15" i="15"/>
  <c r="M15" i="15"/>
  <c r="S15" i="15"/>
  <c r="Y15" i="15"/>
  <c r="G16" i="15"/>
  <c r="M16" i="15"/>
  <c r="S16" i="15"/>
  <c r="Y16" i="15"/>
  <c r="G17" i="15"/>
  <c r="M17" i="15"/>
  <c r="S17" i="15"/>
  <c r="Y17" i="15"/>
  <c r="G20" i="15"/>
  <c r="M20" i="15"/>
  <c r="S20" i="15"/>
  <c r="Y20" i="15"/>
  <c r="AI20" i="15"/>
  <c r="G19" i="15"/>
  <c r="AI19" i="15"/>
  <c r="M19" i="15"/>
  <c r="S19" i="15"/>
  <c r="Y19" i="15"/>
  <c r="G22" i="15"/>
  <c r="M22" i="15"/>
  <c r="S22" i="15"/>
  <c r="Y22" i="15"/>
  <c r="G21" i="15"/>
  <c r="M21" i="15"/>
  <c r="S21" i="15"/>
  <c r="Y21" i="15"/>
  <c r="AI21" i="15"/>
  <c r="G13" i="15"/>
  <c r="M13" i="15"/>
  <c r="S13" i="15"/>
  <c r="Y13" i="15"/>
  <c r="G18" i="15"/>
  <c r="M18" i="15"/>
  <c r="S18" i="15"/>
  <c r="Y18" i="15"/>
  <c r="AI18" i="15"/>
  <c r="G14" i="15"/>
  <c r="AI14" i="15"/>
  <c r="M14" i="15"/>
  <c r="S14" i="15"/>
  <c r="Y14" i="15"/>
  <c r="H8" i="15"/>
  <c r="N8" i="15"/>
  <c r="T8" i="15"/>
  <c r="Z8" i="15"/>
  <c r="AJ8" i="15"/>
  <c r="H9" i="15"/>
  <c r="N9" i="15"/>
  <c r="T9" i="15"/>
  <c r="Z9" i="15"/>
  <c r="H10" i="15"/>
  <c r="N10" i="15"/>
  <c r="T10" i="15"/>
  <c r="Z10" i="15"/>
  <c r="H11" i="15"/>
  <c r="N11" i="15"/>
  <c r="T11" i="15"/>
  <c r="Z11" i="15"/>
  <c r="H12" i="15"/>
  <c r="N12" i="15"/>
  <c r="T12" i="15"/>
  <c r="Z12" i="15"/>
  <c r="H15" i="15"/>
  <c r="N15" i="15"/>
  <c r="AJ15" i="15"/>
  <c r="T15" i="15"/>
  <c r="Z15" i="15"/>
  <c r="H16" i="15"/>
  <c r="N16" i="15"/>
  <c r="T16" i="15"/>
  <c r="Z16" i="15"/>
  <c r="H17" i="15"/>
  <c r="N17" i="15"/>
  <c r="T17" i="15"/>
  <c r="Z17" i="15"/>
  <c r="H20" i="15"/>
  <c r="AJ20" i="15"/>
  <c r="N20" i="15"/>
  <c r="T20" i="15"/>
  <c r="Z20" i="15"/>
  <c r="H19" i="15"/>
  <c r="AJ19" i="15"/>
  <c r="N19" i="15"/>
  <c r="T19" i="15"/>
  <c r="Z19" i="15"/>
  <c r="H22" i="15"/>
  <c r="N22" i="15"/>
  <c r="T22" i="15"/>
  <c r="Z22" i="15"/>
  <c r="AJ22" i="15"/>
  <c r="H21" i="15"/>
  <c r="N21" i="15"/>
  <c r="T21" i="15"/>
  <c r="Z21" i="15"/>
  <c r="H13" i="15"/>
  <c r="N13" i="15"/>
  <c r="T13" i="15"/>
  <c r="Z13" i="15"/>
  <c r="H18" i="15"/>
  <c r="N18" i="15"/>
  <c r="T18" i="15"/>
  <c r="Z18" i="15"/>
  <c r="H14" i="15"/>
  <c r="AJ14" i="15"/>
  <c r="N14" i="15"/>
  <c r="T14" i="15"/>
  <c r="Z14" i="15"/>
  <c r="D8" i="15"/>
  <c r="J8" i="15"/>
  <c r="P8" i="15"/>
  <c r="V8" i="15"/>
  <c r="AF8" i="15"/>
  <c r="D9" i="15"/>
  <c r="J9" i="15"/>
  <c r="P9" i="15"/>
  <c r="V9" i="15"/>
  <c r="AF9" i="15"/>
  <c r="D11" i="15"/>
  <c r="J11" i="15"/>
  <c r="P11" i="15"/>
  <c r="V11" i="15"/>
  <c r="D12" i="15"/>
  <c r="J12" i="15"/>
  <c r="P12" i="15"/>
  <c r="V12" i="15"/>
  <c r="D15" i="15"/>
  <c r="AF15" i="15"/>
  <c r="J15" i="15"/>
  <c r="P15" i="15"/>
  <c r="V15" i="15"/>
  <c r="D16" i="15"/>
  <c r="J16" i="15"/>
  <c r="P16" i="15"/>
  <c r="V16" i="15"/>
  <c r="D17" i="15"/>
  <c r="J17" i="15"/>
  <c r="P17" i="15"/>
  <c r="V17" i="15"/>
  <c r="D20" i="15"/>
  <c r="AF20" i="15"/>
  <c r="J20" i="15"/>
  <c r="P20" i="15"/>
  <c r="V20" i="15"/>
  <c r="D19" i="15"/>
  <c r="J19" i="15"/>
  <c r="AF19" i="15"/>
  <c r="P19" i="15"/>
  <c r="V19" i="15"/>
  <c r="D22" i="15"/>
  <c r="J22" i="15"/>
  <c r="P22" i="15"/>
  <c r="V22" i="15"/>
  <c r="AF22" i="15"/>
  <c r="D21" i="15"/>
  <c r="J21" i="15"/>
  <c r="P21" i="15"/>
  <c r="V21" i="15"/>
  <c r="D13" i="15"/>
  <c r="J13" i="15"/>
  <c r="P13" i="15"/>
  <c r="V13" i="15"/>
  <c r="D18" i="15"/>
  <c r="AF18" i="15"/>
  <c r="J18" i="15"/>
  <c r="P18" i="15"/>
  <c r="V18" i="15"/>
  <c r="D14" i="15"/>
  <c r="J14" i="15"/>
  <c r="P14" i="15"/>
  <c r="V14" i="15"/>
  <c r="A37" i="17"/>
  <c r="M11" i="4"/>
  <c r="N11" i="4"/>
  <c r="A35" i="4"/>
  <c r="K11" i="4"/>
  <c r="L11" i="4"/>
  <c r="N7" i="15"/>
  <c r="T7" i="15"/>
  <c r="Z7" i="15"/>
  <c r="M7" i="15"/>
  <c r="S7" i="15"/>
  <c r="Y7" i="15"/>
  <c r="L7" i="15"/>
  <c r="R7" i="15"/>
  <c r="X7" i="15"/>
  <c r="K7" i="15"/>
  <c r="Q7" i="15"/>
  <c r="W7" i="15"/>
  <c r="J7" i="15"/>
  <c r="P7" i="15"/>
  <c r="V7" i="15"/>
  <c r="I7" i="15"/>
  <c r="O7" i="15"/>
  <c r="U7" i="15"/>
  <c r="H7" i="15"/>
  <c r="G7" i="15"/>
  <c r="F7" i="15"/>
  <c r="E7" i="15"/>
  <c r="D7" i="15"/>
  <c r="C7" i="15"/>
  <c r="G20" i="14"/>
  <c r="G19" i="14"/>
  <c r="G18" i="14"/>
  <c r="G17" i="14"/>
  <c r="G16" i="14"/>
  <c r="G14" i="14"/>
  <c r="G13" i="14"/>
  <c r="G12" i="14"/>
  <c r="G11" i="14"/>
  <c r="G10" i="14"/>
  <c r="G9" i="14"/>
  <c r="G8" i="14"/>
  <c r="G7" i="14"/>
  <c r="G6" i="14"/>
  <c r="I65" i="11"/>
  <c r="H65" i="11"/>
  <c r="G65" i="11"/>
  <c r="F65" i="11"/>
  <c r="E65" i="11"/>
  <c r="D65" i="11"/>
  <c r="C65" i="11"/>
  <c r="I64" i="11"/>
  <c r="H64" i="11"/>
  <c r="G64" i="11"/>
  <c r="F64" i="11"/>
  <c r="E64" i="11"/>
  <c r="D64" i="11"/>
  <c r="C64" i="11"/>
  <c r="I63" i="11"/>
  <c r="H63" i="11"/>
  <c r="G63" i="11"/>
  <c r="F63" i="11"/>
  <c r="E63" i="11"/>
  <c r="D63" i="11"/>
  <c r="C63" i="11"/>
  <c r="I62" i="11"/>
  <c r="H62" i="11"/>
  <c r="G62" i="11"/>
  <c r="F62" i="11"/>
  <c r="E62" i="11"/>
  <c r="D62" i="11"/>
  <c r="C62" i="11"/>
  <c r="I61" i="11"/>
  <c r="H61" i="11"/>
  <c r="G61" i="11"/>
  <c r="F61" i="11"/>
  <c r="E61" i="11"/>
  <c r="D61" i="11"/>
  <c r="C61" i="11"/>
  <c r="I60" i="11"/>
  <c r="H60" i="11"/>
  <c r="G60" i="11"/>
  <c r="F60" i="11"/>
  <c r="E60" i="11"/>
  <c r="D60" i="11"/>
  <c r="C60" i="11"/>
  <c r="I59" i="11"/>
  <c r="H59" i="11"/>
  <c r="G59" i="11"/>
  <c r="F59" i="11"/>
  <c r="E59" i="11"/>
  <c r="D59" i="11"/>
  <c r="C59" i="11"/>
  <c r="I58" i="11"/>
  <c r="H58" i="11"/>
  <c r="G58" i="11"/>
  <c r="F58" i="11"/>
  <c r="E58" i="11"/>
  <c r="D58" i="11"/>
  <c r="C58" i="11"/>
  <c r="I31" i="11"/>
  <c r="H31" i="11"/>
  <c r="G31" i="11"/>
  <c r="F31" i="11"/>
  <c r="E31" i="11"/>
  <c r="D31" i="11"/>
  <c r="C31" i="11"/>
  <c r="I24" i="11"/>
  <c r="H24" i="11"/>
  <c r="G24" i="11"/>
  <c r="F24" i="11"/>
  <c r="E24" i="11"/>
  <c r="D24" i="11"/>
  <c r="C24" i="11"/>
  <c r="I23" i="11"/>
  <c r="H23" i="11"/>
  <c r="G23" i="11"/>
  <c r="F23" i="11"/>
  <c r="E23" i="11"/>
  <c r="D23" i="11"/>
  <c r="C23" i="11"/>
  <c r="I22" i="11"/>
  <c r="H22" i="11"/>
  <c r="G22" i="11"/>
  <c r="F22" i="11"/>
  <c r="E22" i="11"/>
  <c r="D22" i="11"/>
  <c r="C22" i="11"/>
  <c r="P43" i="10"/>
  <c r="V43" i="10"/>
  <c r="Q43" i="10"/>
  <c r="W43" i="10"/>
  <c r="X43" i="10"/>
  <c r="M43" i="10"/>
  <c r="AA49" i="10" s="1"/>
  <c r="Y43" i="10"/>
  <c r="N43" i="10"/>
  <c r="AI16" i="15"/>
  <c r="AE16" i="15"/>
  <c r="AH16" i="15"/>
  <c r="AJ16" i="15"/>
  <c r="J11" i="4"/>
  <c r="AM9" i="15" a="1"/>
  <c r="AF16" i="15"/>
  <c r="AI17" i="15"/>
  <c r="AI15" i="15"/>
  <c r="AF21" i="15"/>
  <c r="AJ13" i="15"/>
  <c r="AF12" i="15"/>
  <c r="AH12" i="15"/>
  <c r="AI9" i="15"/>
  <c r="AG8" i="15"/>
  <c r="AE22" i="15"/>
  <c r="AI22" i="15"/>
  <c r="AE20" i="15"/>
  <c r="AG20" i="15"/>
  <c r="AE13" i="15"/>
  <c r="AF17" i="15"/>
  <c r="AI13" i="15"/>
  <c r="AH13" i="15"/>
  <c r="AF14" i="15"/>
  <c r="AF11" i="15"/>
  <c r="AM6" i="15" a="1"/>
  <c r="AG13" i="15"/>
  <c r="AJ12" i="15"/>
  <c r="AJ10" i="15"/>
  <c r="AM10" i="15" a="1"/>
  <c r="AG22" i="15"/>
  <c r="AJ18" i="15"/>
  <c r="AJ17" i="15"/>
  <c r="AI12" i="15"/>
  <c r="AH18" i="15"/>
  <c r="AH21" i="15"/>
  <c r="AH10" i="15"/>
  <c r="AH8" i="15"/>
  <c r="AG16" i="15"/>
  <c r="AG10" i="15"/>
  <c r="AH15" i="15"/>
  <c r="AG9" i="15"/>
  <c r="AJ11" i="15"/>
  <c r="AH9" i="15"/>
  <c r="AG12" i="15"/>
  <c r="AE14" i="15"/>
  <c r="AE11" i="15"/>
  <c r="AM5" i="15" a="1"/>
  <c r="AE12" i="15"/>
  <c r="AG19" i="15"/>
  <c r="AJ21" i="15"/>
  <c r="AH19" i="15"/>
  <c r="AE18" i="15"/>
  <c r="AV6" i="15"/>
  <c r="AN6" i="15"/>
  <c r="AY6" i="15"/>
  <c r="AQ6" i="15"/>
  <c r="AT6" i="15"/>
  <c r="AW6" i="15"/>
  <c r="AO6" i="15"/>
  <c r="AU6" i="15"/>
  <c r="AX6" i="15"/>
  <c r="AS6" i="15"/>
  <c r="BA6" i="15"/>
  <c r="AR6" i="15"/>
  <c r="AZ6" i="15"/>
  <c r="AP6" i="15"/>
  <c r="AM6" i="15"/>
  <c r="AZ10" i="15"/>
  <c r="AR10" i="15"/>
  <c r="AU10" i="15"/>
  <c r="AX10" i="15"/>
  <c r="AP10" i="15"/>
  <c r="BA10" i="15"/>
  <c r="AS10" i="15"/>
  <c r="AY10" i="15"/>
  <c r="AQ10" i="15"/>
  <c r="AT10" i="15"/>
  <c r="AM10" i="15"/>
  <c r="AO10" i="15"/>
  <c r="AV10" i="15"/>
  <c r="AW10" i="15"/>
  <c r="AN10" i="15"/>
  <c r="AM5" i="15"/>
  <c r="AM14" i="15"/>
  <c r="AO5" i="15"/>
  <c r="AO14" i="15"/>
  <c r="AT5" i="15"/>
  <c r="AT14" i="15"/>
  <c r="AU5" i="15"/>
  <c r="AU14" i="15"/>
  <c r="AV5" i="15"/>
  <c r="AV14" i="15"/>
  <c r="AY5" i="15"/>
  <c r="AY14" i="15"/>
  <c r="AX5" i="15"/>
  <c r="AX14" i="15"/>
  <c r="AZ5" i="15"/>
  <c r="AZ14" i="15"/>
  <c r="AR5" i="15"/>
  <c r="AR14" i="15"/>
  <c r="AW5" i="15"/>
  <c r="AW14" i="15"/>
  <c r="AS5" i="15"/>
  <c r="AS14" i="15"/>
  <c r="AQ5" i="15"/>
  <c r="AQ14" i="15"/>
  <c r="AN5" i="15"/>
  <c r="AN14" i="15"/>
  <c r="AP5" i="15"/>
  <c r="AP14" i="15"/>
  <c r="BA5" i="15"/>
  <c r="BA14" i="15"/>
  <c r="AM8" i="15" a="1"/>
  <c r="AU9" i="15"/>
  <c r="AX9" i="15"/>
  <c r="AP9" i="15"/>
  <c r="BA9" i="15"/>
  <c r="AS9" i="15"/>
  <c r="AV9" i="15"/>
  <c r="AN9" i="15"/>
  <c r="AT9" i="15"/>
  <c r="AM9" i="15"/>
  <c r="AO9" i="15"/>
  <c r="AW9" i="15"/>
  <c r="AR9" i="15"/>
  <c r="AZ9" i="15"/>
  <c r="AY9" i="15"/>
  <c r="AQ9" i="15"/>
  <c r="AM7" i="15" a="1"/>
  <c r="AX8" i="15"/>
  <c r="AP8" i="15"/>
  <c r="BA8" i="15"/>
  <c r="AS8" i="15"/>
  <c r="AM8" i="15"/>
  <c r="AV8" i="15"/>
  <c r="AN8" i="15"/>
  <c r="AY8" i="15"/>
  <c r="AQ8" i="15"/>
  <c r="AW8" i="15"/>
  <c r="AO8" i="15"/>
  <c r="AT8" i="15"/>
  <c r="AZ8" i="15"/>
  <c r="AU8" i="15"/>
  <c r="AR8" i="15"/>
  <c r="AZ15" i="15"/>
  <c r="AO15" i="15"/>
  <c r="AR15" i="15"/>
  <c r="AP15" i="15"/>
  <c r="AY15" i="15"/>
  <c r="AM15" i="15"/>
  <c r="AN15" i="15"/>
  <c r="AV15" i="15"/>
  <c r="AM7" i="15"/>
  <c r="BA7" i="15"/>
  <c r="AS7" i="15"/>
  <c r="AV7" i="15"/>
  <c r="AN7" i="15"/>
  <c r="AY7" i="15"/>
  <c r="AQ7" i="15"/>
  <c r="AT7" i="15"/>
  <c r="AZ7" i="15"/>
  <c r="AR7" i="15"/>
  <c r="AP7" i="15"/>
  <c r="AX7" i="15"/>
  <c r="AO7" i="15"/>
  <c r="AW7" i="15"/>
  <c r="AU7" i="15"/>
  <c r="AX15" i="15"/>
  <c r="AQ15" i="15"/>
  <c r="AU15" i="15"/>
  <c r="AW15" i="15"/>
  <c r="BA15" i="15"/>
  <c r="AS15" i="15"/>
  <c r="AT15" i="15"/>
  <c r="AZ16" i="15"/>
  <c r="AP16" i="15"/>
  <c r="AU16" i="15"/>
  <c r="AS16" i="15"/>
  <c r="AT16" i="15"/>
  <c r="AR16" i="15"/>
  <c r="AX16" i="15"/>
  <c r="AV16" i="15"/>
  <c r="AM16" i="15"/>
  <c r="AO16" i="15"/>
  <c r="AQ16" i="15"/>
  <c r="AW16" i="15"/>
  <c r="AN16" i="15"/>
  <c r="AY16" i="15"/>
  <c r="BA16" i="15"/>
  <c r="AS17" i="15"/>
  <c r="BA17" i="15"/>
  <c r="AQ17" i="15"/>
  <c r="AX17" i="15"/>
  <c r="AU17" i="15"/>
  <c r="AP17" i="15"/>
  <c r="AO17" i="15"/>
  <c r="AR17" i="15"/>
  <c r="AW17" i="15"/>
  <c r="AN17" i="15"/>
  <c r="AV17" i="15"/>
  <c r="AY17" i="15"/>
  <c r="AM17" i="15"/>
  <c r="AT17" i="15"/>
  <c r="AZ17" i="15"/>
  <c r="AX18" i="15"/>
  <c r="AT18" i="15"/>
  <c r="AR18" i="15"/>
  <c r="AM18" i="15"/>
  <c r="AO18" i="15"/>
  <c r="AQ18" i="15"/>
  <c r="AP18" i="15"/>
  <c r="AN18" i="15"/>
  <c r="BA18" i="15"/>
  <c r="AU18" i="15"/>
  <c r="AY18" i="15"/>
  <c r="AZ18" i="15"/>
  <c r="AV18" i="15"/>
  <c r="AW18" i="15"/>
  <c r="AS18" i="15"/>
  <c r="J10" i="4"/>
  <c r="J7" i="17"/>
  <c r="AN19" i="15"/>
  <c r="K45" i="17"/>
  <c r="J117" i="17"/>
  <c r="J122" i="17"/>
  <c r="K117" i="17"/>
  <c r="O117" i="17" s="1"/>
  <c r="K79" i="17"/>
  <c r="K31" i="17"/>
  <c r="K117" i="4"/>
  <c r="J88" i="4"/>
  <c r="V33" i="10"/>
  <c r="J32" i="17"/>
  <c r="J120" i="4"/>
  <c r="J56" i="17"/>
  <c r="J23" i="17"/>
  <c r="BA19" i="15"/>
  <c r="J46" i="4"/>
  <c r="J90" i="17"/>
  <c r="J94" i="17" s="1"/>
  <c r="J71" i="17"/>
  <c r="O71" i="17" s="1"/>
  <c r="J45" i="4"/>
  <c r="J58" i="17"/>
  <c r="J28" i="4"/>
  <c r="J77" i="4"/>
  <c r="J29" i="17"/>
  <c r="J31" i="17"/>
  <c r="J33" i="17" s="1"/>
  <c r="K69" i="17"/>
  <c r="K32" i="17"/>
  <c r="O32" i="17" s="1"/>
  <c r="K8" i="17"/>
  <c r="K82" i="17"/>
  <c r="K23" i="17"/>
  <c r="K81" i="17"/>
  <c r="K8" i="4"/>
  <c r="K79" i="4"/>
  <c r="K121" i="4"/>
  <c r="K120" i="4"/>
  <c r="J66" i="4"/>
  <c r="J30" i="4"/>
  <c r="J91" i="4"/>
  <c r="J68" i="17"/>
  <c r="J41" i="4"/>
  <c r="J45" i="17"/>
  <c r="J48" i="17"/>
  <c r="J42" i="17"/>
  <c r="J50" i="17" s="1"/>
  <c r="J59" i="17"/>
  <c r="J8" i="4"/>
  <c r="J109" i="17"/>
  <c r="K122" i="17"/>
  <c r="K57" i="17"/>
  <c r="K91" i="17"/>
  <c r="K109" i="17"/>
  <c r="O109" i="17" s="1"/>
  <c r="K49" i="17"/>
  <c r="K47" i="17"/>
  <c r="O47" i="17" s="1"/>
  <c r="K43" i="4"/>
  <c r="K88" i="4"/>
  <c r="J115" i="4"/>
  <c r="J122" i="4" s="1"/>
  <c r="J93" i="17"/>
  <c r="J29" i="4"/>
  <c r="K48" i="17"/>
  <c r="O48" i="17" s="1"/>
  <c r="J79" i="4"/>
  <c r="AO19" i="15"/>
  <c r="J19" i="4"/>
  <c r="J123" i="17"/>
  <c r="J57" i="4"/>
  <c r="J116" i="4"/>
  <c r="J60" i="17"/>
  <c r="J21" i="4"/>
  <c r="J43" i="4"/>
  <c r="J91" i="17"/>
  <c r="J119" i="17"/>
  <c r="K119" i="17"/>
  <c r="K43" i="17"/>
  <c r="K118" i="17"/>
  <c r="K80" i="17"/>
  <c r="K69" i="4"/>
  <c r="K56" i="4"/>
  <c r="K77" i="4"/>
  <c r="K118" i="4"/>
  <c r="K119" i="4"/>
  <c r="J27" i="4"/>
  <c r="J118" i="4"/>
  <c r="J80" i="17"/>
  <c r="O80" i="17" s="1"/>
  <c r="J7" i="4"/>
  <c r="J82" i="17"/>
  <c r="AP19" i="15"/>
  <c r="J8" i="17"/>
  <c r="K115" i="4"/>
  <c r="J114" i="4"/>
  <c r="J20" i="4"/>
  <c r="AS19" i="15"/>
  <c r="J44" i="17"/>
  <c r="J58" i="4"/>
  <c r="J92" i="17"/>
  <c r="J40" i="4"/>
  <c r="J42" i="4"/>
  <c r="J46" i="17"/>
  <c r="J47" i="4"/>
  <c r="J118" i="17"/>
  <c r="K121" i="17"/>
  <c r="K120" i="17"/>
  <c r="O120" i="17" s="1"/>
  <c r="K92" i="17"/>
  <c r="K91" i="4"/>
  <c r="K68" i="4"/>
  <c r="K46" i="4"/>
  <c r="K67" i="4"/>
  <c r="K45" i="4"/>
  <c r="K116" i="4"/>
  <c r="K28" i="4"/>
  <c r="J67" i="17"/>
  <c r="K59" i="17"/>
  <c r="K20" i="4"/>
  <c r="J116" i="17"/>
  <c r="AU19" i="15"/>
  <c r="J57" i="17"/>
  <c r="AR19" i="15"/>
  <c r="AT19" i="15"/>
  <c r="J80" i="4"/>
  <c r="J65" i="4"/>
  <c r="K46" i="17"/>
  <c r="K93" i="17"/>
  <c r="O93" i="17" s="1"/>
  <c r="AZ19" i="15"/>
  <c r="J56" i="4"/>
  <c r="J69" i="4"/>
  <c r="J47" i="17"/>
  <c r="AW19" i="15"/>
  <c r="AY19" i="15"/>
  <c r="J69" i="17"/>
  <c r="J72" i="17" s="1"/>
  <c r="J121" i="17"/>
  <c r="J43" i="17"/>
  <c r="O43" i="17" s="1"/>
  <c r="K30" i="17"/>
  <c r="O30" i="17" s="1"/>
  <c r="K123" i="17"/>
  <c r="K22" i="17"/>
  <c r="K70" i="17"/>
  <c r="K68" i="17"/>
  <c r="O68" i="17" s="1"/>
  <c r="K21" i="4"/>
  <c r="K90" i="4"/>
  <c r="K58" i="4"/>
  <c r="K29" i="4"/>
  <c r="K57" i="4"/>
  <c r="AX19" i="15"/>
  <c r="J54" i="4"/>
  <c r="J22" i="17"/>
  <c r="J117" i="4"/>
  <c r="J121" i="4"/>
  <c r="J49" i="17"/>
  <c r="K47" i="4"/>
  <c r="K30" i="4"/>
  <c r="AV19" i="15"/>
  <c r="J68" i="4"/>
  <c r="K89" i="4"/>
  <c r="J55" i="4"/>
  <c r="J90" i="4"/>
  <c r="J70" i="17"/>
  <c r="J120" i="17"/>
  <c r="J81" i="17"/>
  <c r="J89" i="4"/>
  <c r="J21" i="17"/>
  <c r="J24" i="17" s="1"/>
  <c r="J67" i="4"/>
  <c r="J70" i="4" s="1"/>
  <c r="AQ19" i="15"/>
  <c r="J44" i="4"/>
  <c r="J79" i="17"/>
  <c r="J30" i="17"/>
  <c r="AM19" i="15"/>
  <c r="J119" i="4"/>
  <c r="J107" i="4"/>
  <c r="J78" i="4"/>
  <c r="K71" i="17"/>
  <c r="K44" i="17"/>
  <c r="K7" i="17"/>
  <c r="K60" i="17"/>
  <c r="K58" i="17"/>
  <c r="K90" i="17"/>
  <c r="K107" i="4"/>
  <c r="K42" i="4"/>
  <c r="K55" i="4"/>
  <c r="K5" i="4"/>
  <c r="K66" i="4"/>
  <c r="K44" i="4"/>
  <c r="K7" i="4"/>
  <c r="K41" i="4"/>
  <c r="K80" i="4"/>
  <c r="K78" i="4"/>
  <c r="K10" i="4"/>
  <c r="K114" i="4"/>
  <c r="K122" i="4" s="1"/>
  <c r="L59" i="17"/>
  <c r="L66" i="4"/>
  <c r="L29" i="4"/>
  <c r="L60" i="17"/>
  <c r="O60" i="17" s="1"/>
  <c r="K108" i="17"/>
  <c r="J100" i="17"/>
  <c r="O100" i="17" s="1"/>
  <c r="O101" i="17" s="1"/>
  <c r="J89" i="17"/>
  <c r="J31" i="4"/>
  <c r="K40" i="4"/>
  <c r="K48" i="4" s="1"/>
  <c r="K6" i="4"/>
  <c r="L122" i="17"/>
  <c r="L58" i="17"/>
  <c r="O58" i="17" s="1"/>
  <c r="L90" i="17"/>
  <c r="L47" i="4"/>
  <c r="L41" i="4"/>
  <c r="L28" i="4"/>
  <c r="J61" i="17"/>
  <c r="K54" i="4"/>
  <c r="K59" i="4"/>
  <c r="K6" i="17"/>
  <c r="J106" i="4"/>
  <c r="J9" i="17"/>
  <c r="J4" i="17"/>
  <c r="K67" i="17"/>
  <c r="K72" i="17"/>
  <c r="L123" i="17"/>
  <c r="L107" i="4"/>
  <c r="J48" i="4"/>
  <c r="K9" i="4"/>
  <c r="J78" i="17"/>
  <c r="J124" i="17"/>
  <c r="J4" i="4"/>
  <c r="K42" i="17"/>
  <c r="K50" i="17" s="1"/>
  <c r="J76" i="4"/>
  <c r="L44" i="17"/>
  <c r="L109" i="17"/>
  <c r="L93" i="17"/>
  <c r="L94" i="17" s="1"/>
  <c r="L80" i="4"/>
  <c r="L68" i="4"/>
  <c r="L115" i="4"/>
  <c r="J22" i="4"/>
  <c r="L57" i="4"/>
  <c r="L42" i="4"/>
  <c r="L120" i="4"/>
  <c r="K21" i="17"/>
  <c r="K24" i="17"/>
  <c r="K27" i="4"/>
  <c r="K31" i="4"/>
  <c r="J5" i="4"/>
  <c r="J6" i="17"/>
  <c r="K13" i="17"/>
  <c r="K9" i="17"/>
  <c r="J6" i="4"/>
  <c r="L57" i="17"/>
  <c r="L121" i="17"/>
  <c r="L48" i="17"/>
  <c r="L67" i="4"/>
  <c r="L58" i="4"/>
  <c r="L88" i="4"/>
  <c r="L121" i="4"/>
  <c r="L23" i="17"/>
  <c r="L77" i="4"/>
  <c r="K19" i="4"/>
  <c r="K22" i="4"/>
  <c r="J59" i="4"/>
  <c r="L71" i="17"/>
  <c r="L21" i="4"/>
  <c r="K116" i="17"/>
  <c r="K124" i="17"/>
  <c r="W33" i="10"/>
  <c r="J98" i="4"/>
  <c r="K29" i="17"/>
  <c r="K33" i="17" s="1"/>
  <c r="K65" i="4"/>
  <c r="K70" i="4"/>
  <c r="L92" i="17"/>
  <c r="L80" i="17"/>
  <c r="L89" i="4"/>
  <c r="L91" i="4"/>
  <c r="L7" i="4"/>
  <c r="L44" i="4"/>
  <c r="L117" i="4"/>
  <c r="L32" i="17"/>
  <c r="K56" i="17"/>
  <c r="K61" i="17" s="1"/>
  <c r="J12" i="4"/>
  <c r="J108" i="17"/>
  <c r="J87" i="4"/>
  <c r="J9" i="4"/>
  <c r="K12" i="4"/>
  <c r="K106" i="4"/>
  <c r="L43" i="17"/>
  <c r="L8" i="17"/>
  <c r="L46" i="4"/>
  <c r="L20" i="4"/>
  <c r="L5" i="4"/>
  <c r="L10" i="4"/>
  <c r="M70" i="17"/>
  <c r="L22" i="17"/>
  <c r="N22" i="17"/>
  <c r="L79" i="17"/>
  <c r="M79" i="17"/>
  <c r="M69" i="4"/>
  <c r="L78" i="4"/>
  <c r="O78" i="4" s="1"/>
  <c r="L42" i="17"/>
  <c r="N7" i="17"/>
  <c r="L40" i="4"/>
  <c r="L48" i="4" s="1"/>
  <c r="L43" i="4"/>
  <c r="L45" i="4"/>
  <c r="M45" i="4"/>
  <c r="M119" i="4"/>
  <c r="N79" i="4"/>
  <c r="N119" i="4"/>
  <c r="L67" i="17"/>
  <c r="L118" i="17"/>
  <c r="M46" i="4"/>
  <c r="M116" i="4"/>
  <c r="K98" i="4"/>
  <c r="K99" i="4"/>
  <c r="N81" i="17"/>
  <c r="N47" i="17"/>
  <c r="N67" i="4"/>
  <c r="N55" i="4"/>
  <c r="N66" i="4"/>
  <c r="N44" i="4"/>
  <c r="N28" i="4"/>
  <c r="N30" i="4"/>
  <c r="L69" i="4"/>
  <c r="L90" i="4"/>
  <c r="O90" i="4" s="1"/>
  <c r="M8" i="17"/>
  <c r="M119" i="17"/>
  <c r="M93" i="17"/>
  <c r="L114" i="4"/>
  <c r="L116" i="4"/>
  <c r="J81" i="4"/>
  <c r="L19" i="4"/>
  <c r="N46" i="17"/>
  <c r="N59" i="17"/>
  <c r="N61" i="17" s="1"/>
  <c r="N47" i="4"/>
  <c r="N91" i="4"/>
  <c r="N57" i="4"/>
  <c r="N56" i="4"/>
  <c r="N42" i="4"/>
  <c r="N115" i="4"/>
  <c r="K76" i="4"/>
  <c r="K81" i="4"/>
  <c r="L81" i="17"/>
  <c r="M91" i="4"/>
  <c r="O91" i="4"/>
  <c r="M118" i="4"/>
  <c r="L27" i="4"/>
  <c r="J107" i="17"/>
  <c r="N45" i="17"/>
  <c r="N21" i="4"/>
  <c r="M118" i="17"/>
  <c r="M124" i="17" s="1"/>
  <c r="M55" i="4"/>
  <c r="L118" i="4"/>
  <c r="L30" i="4"/>
  <c r="N120" i="17"/>
  <c r="N93" i="17"/>
  <c r="L82" i="17"/>
  <c r="M79" i="4"/>
  <c r="M77" i="4"/>
  <c r="O77" i="4" s="1"/>
  <c r="L30" i="17"/>
  <c r="J13" i="17"/>
  <c r="O13" i="17" s="1"/>
  <c r="L8" i="4"/>
  <c r="J14" i="17"/>
  <c r="N118" i="17"/>
  <c r="N71" i="17"/>
  <c r="N48" i="17"/>
  <c r="N57" i="17"/>
  <c r="N30" i="17"/>
  <c r="N58" i="17"/>
  <c r="N80" i="4"/>
  <c r="N8" i="4"/>
  <c r="N107" i="4"/>
  <c r="N89" i="4"/>
  <c r="N116" i="4"/>
  <c r="N121" i="4"/>
  <c r="M31" i="17"/>
  <c r="M81" i="17"/>
  <c r="O81" i="17" s="1"/>
  <c r="K100" i="17"/>
  <c r="K101" i="17" s="1"/>
  <c r="N90" i="17"/>
  <c r="N119" i="17"/>
  <c r="N78" i="4"/>
  <c r="N77" i="4"/>
  <c r="L68" i="17"/>
  <c r="L72" i="17" s="1"/>
  <c r="M69" i="17"/>
  <c r="M49" i="17"/>
  <c r="M90" i="4"/>
  <c r="K4" i="17"/>
  <c r="L31" i="17"/>
  <c r="N8" i="17"/>
  <c r="N80" i="17"/>
  <c r="J108" i="4"/>
  <c r="M120" i="17"/>
  <c r="M21" i="4"/>
  <c r="O21" i="4"/>
  <c r="K89" i="17"/>
  <c r="K94" i="17" s="1"/>
  <c r="L9" i="17"/>
  <c r="L70" i="17"/>
  <c r="J13" i="4"/>
  <c r="J14" i="4" s="1"/>
  <c r="M117" i="17"/>
  <c r="M22" i="17"/>
  <c r="M24" i="17" s="1"/>
  <c r="M43" i="17"/>
  <c r="N43" i="17"/>
  <c r="N50" i="17" s="1"/>
  <c r="M68" i="17"/>
  <c r="M78" i="4"/>
  <c r="M44" i="4"/>
  <c r="O44" i="4"/>
  <c r="L54" i="4"/>
  <c r="J99" i="4"/>
  <c r="L119" i="17"/>
  <c r="L116" i="17"/>
  <c r="L124" i="17" s="1"/>
  <c r="L117" i="17"/>
  <c r="L120" i="17"/>
  <c r="L56" i="17"/>
  <c r="L61" i="17" s="1"/>
  <c r="J110" i="17"/>
  <c r="N117" i="17"/>
  <c r="N91" i="17"/>
  <c r="O91" i="17" s="1"/>
  <c r="N109" i="17"/>
  <c r="N82" i="17"/>
  <c r="N69" i="4"/>
  <c r="N88" i="4"/>
  <c r="N68" i="4"/>
  <c r="N46" i="4"/>
  <c r="N117" i="4"/>
  <c r="L55" i="4"/>
  <c r="O55" i="4" s="1"/>
  <c r="M7" i="4"/>
  <c r="O7" i="4" s="1"/>
  <c r="L6" i="4"/>
  <c r="O6" i="4" s="1"/>
  <c r="N90" i="4"/>
  <c r="M92" i="17"/>
  <c r="O92" i="17"/>
  <c r="M5" i="4"/>
  <c r="O5" i="4" s="1"/>
  <c r="M8" i="4"/>
  <c r="M43" i="4"/>
  <c r="M56" i="4"/>
  <c r="M42" i="4"/>
  <c r="M30" i="4"/>
  <c r="N45" i="4"/>
  <c r="O45" i="4"/>
  <c r="L7" i="17"/>
  <c r="O7" i="17" s="1"/>
  <c r="K14" i="17"/>
  <c r="K110" i="17"/>
  <c r="N79" i="17"/>
  <c r="N122" i="17"/>
  <c r="N123" i="17"/>
  <c r="N70" i="17"/>
  <c r="N44" i="17"/>
  <c r="N43" i="4"/>
  <c r="N58" i="4"/>
  <c r="N29" i="4"/>
  <c r="N118" i="4"/>
  <c r="N20" i="4"/>
  <c r="K78" i="17"/>
  <c r="K83" i="17"/>
  <c r="J105" i="4"/>
  <c r="L56" i="4"/>
  <c r="O56" i="4" s="1"/>
  <c r="K87" i="4"/>
  <c r="K92" i="4" s="1"/>
  <c r="M67" i="4"/>
  <c r="O67" i="4"/>
  <c r="N120" i="4"/>
  <c r="L119" i="4"/>
  <c r="O119" i="4" s="1"/>
  <c r="L13" i="4"/>
  <c r="L108" i="4"/>
  <c r="O108" i="4" s="1"/>
  <c r="M46" i="17"/>
  <c r="M30" i="17"/>
  <c r="M45" i="17"/>
  <c r="M41" i="4"/>
  <c r="N41" i="4"/>
  <c r="O41" i="4" s="1"/>
  <c r="M121" i="4"/>
  <c r="O121" i="4"/>
  <c r="L65" i="4"/>
  <c r="N32" i="17"/>
  <c r="N121" i="17"/>
  <c r="N68" i="17"/>
  <c r="L69" i="17"/>
  <c r="L21" i="17"/>
  <c r="L24" i="17" s="1"/>
  <c r="M7" i="17"/>
  <c r="K105" i="4"/>
  <c r="J92" i="4"/>
  <c r="M91" i="17"/>
  <c r="M32" i="17"/>
  <c r="M33" i="17" s="1"/>
  <c r="L79" i="4"/>
  <c r="O79" i="4"/>
  <c r="L46" i="17"/>
  <c r="O46" i="17"/>
  <c r="M47" i="17"/>
  <c r="M23" i="17"/>
  <c r="O23" i="17"/>
  <c r="M82" i="17"/>
  <c r="N33" i="10"/>
  <c r="K13" i="4"/>
  <c r="K108" i="4"/>
  <c r="L49" i="17"/>
  <c r="O49" i="17" s="1"/>
  <c r="N49" i="17"/>
  <c r="L47" i="17"/>
  <c r="L50" i="17" s="1"/>
  <c r="N23" i="17"/>
  <c r="N69" i="17"/>
  <c r="N31" i="17"/>
  <c r="N60" i="17"/>
  <c r="N92" i="17"/>
  <c r="N7" i="4"/>
  <c r="L29" i="17"/>
  <c r="L33" i="17" s="1"/>
  <c r="L45" i="17"/>
  <c r="L91" i="17"/>
  <c r="K4" i="4"/>
  <c r="K14" i="4"/>
  <c r="L13" i="17"/>
  <c r="O5" i="17"/>
  <c r="N10" i="4"/>
  <c r="O10" i="17"/>
  <c r="M57" i="4"/>
  <c r="O57" i="4" s="1"/>
  <c r="N40" i="4"/>
  <c r="N48" i="4" s="1"/>
  <c r="M47" i="4"/>
  <c r="O47" i="4" s="1"/>
  <c r="M20" i="4"/>
  <c r="O20" i="4"/>
  <c r="M21" i="17"/>
  <c r="N27" i="4"/>
  <c r="N31" i="4" s="1"/>
  <c r="M10" i="4"/>
  <c r="O10" i="4" s="1"/>
  <c r="M80" i="4"/>
  <c r="O80" i="4" s="1"/>
  <c r="N29" i="17"/>
  <c r="N33" i="17" s="1"/>
  <c r="M121" i="17"/>
  <c r="O121" i="17" s="1"/>
  <c r="M114" i="4"/>
  <c r="L89" i="17"/>
  <c r="M109" i="17"/>
  <c r="L98" i="4"/>
  <c r="O98" i="4" s="1"/>
  <c r="O99" i="4" s="1"/>
  <c r="M56" i="17"/>
  <c r="J109" i="4"/>
  <c r="M80" i="17"/>
  <c r="L78" i="17"/>
  <c r="L83" i="17" s="1"/>
  <c r="N19" i="4"/>
  <c r="N22" i="4" s="1"/>
  <c r="M89" i="4"/>
  <c r="O89" i="4" s="1"/>
  <c r="L108" i="17"/>
  <c r="M42" i="17"/>
  <c r="M50" i="17" s="1"/>
  <c r="M29" i="17"/>
  <c r="N14" i="17"/>
  <c r="O14" i="17" s="1"/>
  <c r="N110" i="17"/>
  <c r="O8" i="4"/>
  <c r="N42" i="17"/>
  <c r="M107" i="4"/>
  <c r="O107" i="4"/>
  <c r="M68" i="4"/>
  <c r="O68" i="4" s="1"/>
  <c r="O42" i="17"/>
  <c r="M44" i="17"/>
  <c r="O44" i="17"/>
  <c r="O45" i="17"/>
  <c r="M48" i="17"/>
  <c r="M60" i="17"/>
  <c r="L4" i="17"/>
  <c r="O33" i="10"/>
  <c r="X33" i="10"/>
  <c r="M29" i="4"/>
  <c r="O29" i="4" s="1"/>
  <c r="L70" i="4"/>
  <c r="O31" i="17"/>
  <c r="M13" i="17"/>
  <c r="M108" i="17"/>
  <c r="O79" i="17"/>
  <c r="N54" i="4"/>
  <c r="N59" i="4" s="1"/>
  <c r="M65" i="4"/>
  <c r="M70" i="4" s="1"/>
  <c r="M54" i="4"/>
  <c r="M59" i="4"/>
  <c r="N6" i="17"/>
  <c r="L59" i="4"/>
  <c r="M12" i="4"/>
  <c r="M106" i="4"/>
  <c r="N21" i="17"/>
  <c r="N24" i="17" s="1"/>
  <c r="M123" i="17"/>
  <c r="O123" i="17" s="1"/>
  <c r="L9" i="4"/>
  <c r="O9" i="4" s="1"/>
  <c r="L6" i="17"/>
  <c r="L106" i="4"/>
  <c r="O119" i="17"/>
  <c r="L87" i="4"/>
  <c r="N65" i="4"/>
  <c r="N70" i="4"/>
  <c r="M57" i="17"/>
  <c r="O57" i="17" s="1"/>
  <c r="O30" i="4"/>
  <c r="P33" i="10"/>
  <c r="O46" i="4"/>
  <c r="L105" i="4"/>
  <c r="M40" i="4"/>
  <c r="M48" i="4" s="1"/>
  <c r="M28" i="4"/>
  <c r="O28" i="4"/>
  <c r="O118" i="4"/>
  <c r="N116" i="17"/>
  <c r="N124" i="17"/>
  <c r="M115" i="4"/>
  <c r="O115" i="4" s="1"/>
  <c r="M27" i="4"/>
  <c r="M31" i="4" s="1"/>
  <c r="L12" i="4"/>
  <c r="O12" i="4" s="1"/>
  <c r="O70" i="17"/>
  <c r="N67" i="17"/>
  <c r="N72" i="17" s="1"/>
  <c r="L4" i="4"/>
  <c r="L14" i="4" s="1"/>
  <c r="M58" i="4"/>
  <c r="O58" i="4"/>
  <c r="O8" i="17"/>
  <c r="O69" i="4"/>
  <c r="N12" i="4"/>
  <c r="N106" i="4"/>
  <c r="M116" i="17"/>
  <c r="O116" i="17"/>
  <c r="O118" i="17"/>
  <c r="M122" i="17"/>
  <c r="O122" i="17"/>
  <c r="N114" i="4"/>
  <c r="N122" i="4" s="1"/>
  <c r="J111" i="17"/>
  <c r="L110" i="17"/>
  <c r="O43" i="4"/>
  <c r="N5" i="4"/>
  <c r="M71" i="17"/>
  <c r="M117" i="4"/>
  <c r="O117" i="4" s="1"/>
  <c r="N6" i="4"/>
  <c r="O116" i="4"/>
  <c r="N9" i="4"/>
  <c r="N56" i="17"/>
  <c r="M59" i="17"/>
  <c r="O59" i="17" s="1"/>
  <c r="M19" i="4"/>
  <c r="M22" i="4"/>
  <c r="L100" i="17"/>
  <c r="L101" i="17" s="1"/>
  <c r="M9" i="4"/>
  <c r="M90" i="17"/>
  <c r="O90" i="17"/>
  <c r="K109" i="4"/>
  <c r="L76" i="4"/>
  <c r="M120" i="4"/>
  <c r="O120" i="4" s="1"/>
  <c r="O42" i="4"/>
  <c r="M58" i="17"/>
  <c r="K107" i="17"/>
  <c r="K111" i="17"/>
  <c r="M66" i="4"/>
  <c r="O66" i="4"/>
  <c r="M88" i="4"/>
  <c r="O88" i="4"/>
  <c r="M6" i="17"/>
  <c r="O82" i="17"/>
  <c r="L31" i="4"/>
  <c r="N13" i="17"/>
  <c r="N108" i="17"/>
  <c r="L22" i="4"/>
  <c r="O114" i="4"/>
  <c r="O122" i="4" s="1"/>
  <c r="M67" i="17"/>
  <c r="N9" i="17"/>
  <c r="L107" i="17"/>
  <c r="L111" i="17" s="1"/>
  <c r="M72" i="17"/>
  <c r="M98" i="4"/>
  <c r="M99" i="4"/>
  <c r="O108" i="17"/>
  <c r="N98" i="4"/>
  <c r="N99" i="4" s="1"/>
  <c r="O56" i="17"/>
  <c r="M14" i="17"/>
  <c r="M110" i="17"/>
  <c r="O110" i="17" s="1"/>
  <c r="N78" i="17"/>
  <c r="N83" i="17" s="1"/>
  <c r="L99" i="4"/>
  <c r="N89" i="17"/>
  <c r="N94" i="17" s="1"/>
  <c r="L92" i="4"/>
  <c r="N107" i="17"/>
  <c r="N111" i="17" s="1"/>
  <c r="N13" i="4"/>
  <c r="N108" i="4"/>
  <c r="M6" i="4"/>
  <c r="N87" i="4"/>
  <c r="N92" i="4"/>
  <c r="Y33" i="10"/>
  <c r="O106" i="4"/>
  <c r="N100" i="17"/>
  <c r="N101" i="17" s="1"/>
  <c r="L81" i="4"/>
  <c r="M107" i="17"/>
  <c r="M111" i="17" s="1"/>
  <c r="O65" i="4"/>
  <c r="O70" i="4" s="1"/>
  <c r="N4" i="4"/>
  <c r="N76" i="4"/>
  <c r="N81" i="4"/>
  <c r="N4" i="17"/>
  <c r="O27" i="4"/>
  <c r="O31" i="4" s="1"/>
  <c r="L109" i="4"/>
  <c r="M9" i="17"/>
  <c r="Z33" i="10"/>
  <c r="M105" i="4"/>
  <c r="M89" i="17"/>
  <c r="M87" i="4"/>
  <c r="M92" i="4" s="1"/>
  <c r="O29" i="17"/>
  <c r="O33" i="17" s="1"/>
  <c r="M78" i="17"/>
  <c r="M83" i="17" s="1"/>
  <c r="L14" i="17"/>
  <c r="M76" i="4"/>
  <c r="M81" i="4" s="1"/>
  <c r="O21" i="17"/>
  <c r="O19" i="4"/>
  <c r="O22" i="4" s="1"/>
  <c r="O40" i="4"/>
  <c r="M100" i="17"/>
  <c r="M101" i="17"/>
  <c r="M122" i="4"/>
  <c r="M4" i="17"/>
  <c r="M4" i="4"/>
  <c r="O107" i="17"/>
  <c r="N105" i="4"/>
  <c r="N109" i="4" s="1"/>
  <c r="M94" i="17"/>
  <c r="O89" i="17"/>
  <c r="O94" i="17" s="1"/>
  <c r="M108" i="4"/>
  <c r="M14" i="4"/>
  <c r="M109" i="4"/>
  <c r="M13" i="4"/>
  <c r="O13" i="4"/>
  <c r="O105" i="4"/>
  <c r="O109" i="4" s="1"/>
  <c r="O76" i="4"/>
  <c r="O81" i="4" s="1"/>
  <c r="O50" i="17" l="1"/>
  <c r="O111" i="17"/>
  <c r="O124" i="17"/>
  <c r="O24" i="17"/>
  <c r="O61" i="17"/>
  <c r="O4" i="17"/>
  <c r="O9" i="17"/>
  <c r="O69" i="17"/>
  <c r="J101" i="17"/>
  <c r="J83" i="17"/>
  <c r="M61" i="17"/>
  <c r="O22" i="17"/>
  <c r="O78" i="17"/>
  <c r="O83" i="17" s="1"/>
  <c r="O6" i="17"/>
  <c r="O67" i="17"/>
  <c r="O72" i="17" s="1"/>
  <c r="L15" i="17"/>
  <c r="O48" i="4"/>
  <c r="J15" i="17"/>
  <c r="O4" i="4"/>
  <c r="O87" i="4"/>
  <c r="O92" i="4" s="1"/>
  <c r="O54" i="4"/>
  <c r="O59" i="4" s="1"/>
  <c r="N14" i="4"/>
  <c r="N16" i="17"/>
  <c r="L11" i="17"/>
  <c r="J11" i="17"/>
  <c r="L122" i="4"/>
  <c r="Q22" i="10"/>
  <c r="Z16" i="10"/>
  <c r="Z13" i="10"/>
  <c r="Q27" i="10"/>
  <c r="Q23" i="10"/>
  <c r="Y16" i="10"/>
  <c r="P30" i="10"/>
  <c r="Y12" i="10"/>
  <c r="O32" i="10"/>
  <c r="X12" i="10"/>
  <c r="W16" i="10"/>
  <c r="N10" i="10"/>
  <c r="N6" i="10"/>
  <c r="V16" i="10"/>
  <c r="M30" i="10"/>
  <c r="V29" i="10"/>
  <c r="V12" i="10"/>
  <c r="O11" i="4"/>
  <c r="O14" i="4" s="1"/>
  <c r="Z17" i="10"/>
  <c r="Q31" i="10"/>
  <c r="Q7" i="10"/>
  <c r="Y10" i="10"/>
  <c r="Y22" i="10"/>
  <c r="W22" i="10"/>
  <c r="V13" i="10"/>
  <c r="V11" i="10"/>
  <c r="M22" i="10"/>
  <c r="L16" i="17"/>
  <c r="W29" i="10"/>
  <c r="Z22" i="10"/>
  <c r="Q6" i="10"/>
  <c r="P7" i="10"/>
  <c r="P22" i="10"/>
  <c r="P6" i="10"/>
  <c r="W30" i="10"/>
  <c r="N12" i="10"/>
  <c r="M15" i="17"/>
  <c r="O12" i="17"/>
  <c r="M33" i="10"/>
  <c r="X16" i="10"/>
  <c r="X15" i="10"/>
  <c r="W15" i="10"/>
  <c r="W14" i="10"/>
  <c r="M6" i="10"/>
  <c r="Q33" i="10"/>
  <c r="Z30" i="10"/>
  <c r="Z26" i="10"/>
  <c r="Y29" i="10"/>
  <c r="Y26" i="10"/>
  <c r="P23" i="10"/>
  <c r="O10" i="10"/>
  <c r="X6" i="10"/>
  <c r="W32" i="10"/>
  <c r="V17" i="10"/>
  <c r="M26" i="10"/>
  <c r="V10" i="10"/>
  <c r="V22" i="10"/>
  <c r="V6" i="10"/>
  <c r="O28" i="10"/>
  <c r="X22" i="10"/>
  <c r="N27" i="10"/>
  <c r="N22" i="10"/>
  <c r="O65" i="10"/>
  <c r="X60" i="10"/>
  <c r="V62" i="10"/>
  <c r="Q55" i="10"/>
  <c r="Q63" i="10"/>
  <c r="N55" i="10"/>
  <c r="N65" i="10"/>
  <c r="Z59" i="10"/>
  <c r="Q54" i="10"/>
  <c r="P55" i="10"/>
  <c r="Y59" i="10"/>
  <c r="O55" i="10"/>
  <c r="V60" i="10"/>
  <c r="Z62" i="10"/>
  <c r="W62" i="10"/>
  <c r="M65" i="10"/>
  <c r="M55" i="10"/>
  <c r="Y62" i="10"/>
  <c r="P63" i="10"/>
  <c r="O63" i="10"/>
  <c r="V64" i="10"/>
  <c r="Q65" i="10"/>
  <c r="Z64" i="10"/>
  <c r="Y64" i="10"/>
  <c r="P65" i="10"/>
  <c r="X62" i="10"/>
  <c r="W59" i="10"/>
  <c r="N63" i="10"/>
  <c r="V59" i="10"/>
  <c r="M63" i="10"/>
  <c r="Z61" i="10"/>
  <c r="Q61" i="10"/>
  <c r="Q58" i="10"/>
  <c r="Z58" i="10"/>
  <c r="W61" i="10"/>
  <c r="N61" i="10"/>
  <c r="M58" i="10"/>
  <c r="V58" i="10"/>
  <c r="M54" i="10"/>
  <c r="P58" i="10"/>
  <c r="Y58" i="10"/>
  <c r="P54" i="10"/>
  <c r="O58" i="10"/>
  <c r="X58" i="10"/>
  <c r="O54" i="10"/>
  <c r="V61" i="10"/>
  <c r="M61" i="10"/>
  <c r="Z60" i="10"/>
  <c r="Y61" i="10"/>
  <c r="P61" i="10"/>
  <c r="X61" i="10"/>
  <c r="O61" i="10"/>
  <c r="N58" i="10"/>
  <c r="W58" i="10"/>
  <c r="N54" i="10"/>
  <c r="X64" i="10"/>
  <c r="X59" i="10"/>
  <c r="W64" i="10"/>
  <c r="Z54" i="10"/>
  <c r="Y54" i="10"/>
  <c r="X54" i="10"/>
  <c r="W54" i="10"/>
  <c r="V54" i="10"/>
  <c r="J16" i="17" l="1"/>
  <c r="M16" i="17"/>
  <c r="O11" i="17"/>
  <c r="AA17" i="10"/>
  <c r="AA33" i="10"/>
  <c r="K15" i="17"/>
  <c r="AA65" i="10"/>
  <c r="O15" i="17" l="1"/>
  <c r="K16" i="17"/>
  <c r="O16" i="17" l="1"/>
</calcChain>
</file>

<file path=xl/sharedStrings.xml><?xml version="1.0" encoding="utf-8"?>
<sst xmlns="http://schemas.openxmlformats.org/spreadsheetml/2006/main" count="1375" uniqueCount="167">
  <si>
    <t>ActewAGL Asset Type</t>
  </si>
  <si>
    <t>Transmission Overhead</t>
  </si>
  <si>
    <t>Transmission Underground  (Cu.)</t>
  </si>
  <si>
    <t>Distribution Overhead Lines</t>
  </si>
  <si>
    <t>Distribution Underground Lines (AI.)</t>
  </si>
  <si>
    <t>Zone Substation Switchgear</t>
  </si>
  <si>
    <t>Zone Substation Civils</t>
  </si>
  <si>
    <t>Distribution Substations</t>
  </si>
  <si>
    <t>Meters</t>
  </si>
  <si>
    <t>Other Non-System Assets (Corporate)</t>
  </si>
  <si>
    <t>IT &amp; Communication Systems (Networks)</t>
  </si>
  <si>
    <t>Motor Vehicles</t>
  </si>
  <si>
    <t>Other Non-System Assets (Networks)</t>
  </si>
  <si>
    <t>Zone Substation Transformer</t>
  </si>
  <si>
    <t>Relays (Protection &amp; Control)</t>
  </si>
  <si>
    <t>Zone Substation Electronics/Other</t>
  </si>
  <si>
    <t>Annual average year-to-June real cost escalation factor</t>
  </si>
  <si>
    <t>Proof</t>
  </si>
  <si>
    <t>Total</t>
  </si>
  <si>
    <t>$’m</t>
  </si>
  <si>
    <t xml:space="preserve"> $’m</t>
  </si>
  <si>
    <t>Asset renewal/replacement</t>
  </si>
  <si>
    <t>Customer initiated</t>
  </si>
  <si>
    <t>Augmentation</t>
  </si>
  <si>
    <t>Reliability and Quality Improvements</t>
  </si>
  <si>
    <t>Network IT Systems</t>
  </si>
  <si>
    <t>Less Capital Contributions</t>
  </si>
  <si>
    <t>Non-system assets</t>
  </si>
  <si>
    <t>Corporate Services Business Support</t>
  </si>
  <si>
    <t>Total Capital Expenditure</t>
  </si>
  <si>
    <t>Alternative Control Metering Services</t>
  </si>
  <si>
    <t>Meter Installation</t>
  </si>
  <si>
    <t>Meter Replacement</t>
  </si>
  <si>
    <t>Alternative Control Quoted Services</t>
  </si>
  <si>
    <t>Relocations</t>
  </si>
  <si>
    <t>Replacement</t>
  </si>
  <si>
    <t>Customer Initiated</t>
  </si>
  <si>
    <t>Commercial and Industrial Developments</t>
  </si>
  <si>
    <t>Community and Associated Developments</t>
  </si>
  <si>
    <t>New Urban Development</t>
  </si>
  <si>
    <t>Rural Developments</t>
  </si>
  <si>
    <t>Services</t>
  </si>
  <si>
    <t>Special Customer Requests</t>
  </si>
  <si>
    <t>Urban Infill</t>
  </si>
  <si>
    <t>Total Customer Initiated</t>
  </si>
  <si>
    <t>Transmission</t>
  </si>
  <si>
    <t>Total Reliability and Quality Improvements</t>
  </si>
  <si>
    <t>Augmentation capital expenditure programs</t>
  </si>
  <si>
    <t>Zone Substations</t>
  </si>
  <si>
    <t>Secondary Systems</t>
  </si>
  <si>
    <t>Total Augmentation capital expenditure</t>
  </si>
  <si>
    <t>Replacement and renewal capital expenditure programs</t>
  </si>
  <si>
    <t>Total Replacement and renewal capital expenditure</t>
  </si>
  <si>
    <t xml:space="preserve">Network OT capital expenditure program </t>
  </si>
  <si>
    <t>Network OT systems</t>
  </si>
  <si>
    <t>Total Network OT capital expenditure</t>
  </si>
  <si>
    <t>Non network capital expenditure programs</t>
  </si>
  <si>
    <t>Facilities</t>
  </si>
  <si>
    <t>Non System Assets</t>
  </si>
  <si>
    <t>Finance Lease Assets</t>
  </si>
  <si>
    <t>Total Non network capital expenditure</t>
  </si>
  <si>
    <t>Customer Initiated Capital Contributions</t>
  </si>
  <si>
    <t>CPI</t>
  </si>
  <si>
    <t>Less Disposals</t>
  </si>
  <si>
    <t>Standard Control</t>
  </si>
  <si>
    <t>Cost Drivers</t>
  </si>
  <si>
    <t>Annual average year-to-June real AUD price</t>
  </si>
  <si>
    <t>Aluminium</t>
  </si>
  <si>
    <t>Copper</t>
  </si>
  <si>
    <t>Steel</t>
  </si>
  <si>
    <t>Oil</t>
  </si>
  <si>
    <t>Annual average year-to-June real index factor</t>
  </si>
  <si>
    <t>Construction Index</t>
  </si>
  <si>
    <t>TWI</t>
  </si>
  <si>
    <t>No change in factor as it is in real terms (i.e. no inflation)</t>
  </si>
  <si>
    <t>Annual average year-to-June real % change</t>
  </si>
  <si>
    <t>Labour</t>
  </si>
  <si>
    <t>General labour</t>
  </si>
  <si>
    <t>Utility sector labour</t>
  </si>
  <si>
    <t>Professional services</t>
  </si>
  <si>
    <t>Asset material and labour cost component breakdown supplied by ActewAGL</t>
  </si>
  <si>
    <t>MATERIAL cost % proportion</t>
  </si>
  <si>
    <t>LABOUR cost % proportion</t>
  </si>
  <si>
    <t>Material and labour breakdown % proportion</t>
  </si>
  <si>
    <t>Material</t>
  </si>
  <si>
    <t>Material cost component</t>
  </si>
  <si>
    <t>Labour cost component</t>
  </si>
  <si>
    <t>For complete asset</t>
  </si>
  <si>
    <t>Proportionally weighted for material and labour</t>
  </si>
  <si>
    <t>2019/20</t>
  </si>
  <si>
    <t>2020/21</t>
  </si>
  <si>
    <t>2021/22</t>
  </si>
  <si>
    <t>2022/23</t>
  </si>
  <si>
    <t>2023/24</t>
  </si>
  <si>
    <t>Demand Side Management</t>
  </si>
  <si>
    <t>Buildings</t>
  </si>
  <si>
    <t>Land</t>
  </si>
  <si>
    <t>Year ending 30 June (Real 2017/18 Dollars)</t>
  </si>
  <si>
    <t>Year ending 30 June (Real 2018/19 Dollars)</t>
  </si>
  <si>
    <t>Embedded Generation</t>
  </si>
  <si>
    <t>Zone Substation</t>
  </si>
  <si>
    <t>Distribution</t>
  </si>
  <si>
    <t>Metering</t>
  </si>
  <si>
    <t>Remote Area Power Supply</t>
  </si>
  <si>
    <t>Zone Subsations</t>
  </si>
  <si>
    <t>Corporate</t>
  </si>
  <si>
    <t>IT &amp; Communication Systems (Corporate)</t>
  </si>
  <si>
    <t>Telecommunication</t>
  </si>
  <si>
    <t>Subtransmission</t>
  </si>
  <si>
    <t>Provided by ActewAGL</t>
  </si>
  <si>
    <t>Based on index provided and 2013 cost</t>
  </si>
  <si>
    <t>Provided by ActewAGL, Construction (Non-hydro electricity) IPD: Australia, 2017</t>
  </si>
  <si>
    <t>Trade Weighted Index was not provided by ActewAGL, but is used in the material asset aggregation calculation.  Historic data based on RBA, Forecast based on RBA outlook policy</t>
  </si>
  <si>
    <t>Real annual year-to-June % change</t>
  </si>
  <si>
    <t>Transmission Underground  (Cu)</t>
  </si>
  <si>
    <t>Distribution Underground Lines (AI)</t>
  </si>
  <si>
    <t>ACT electricity wage prce index</t>
  </si>
  <si>
    <t>Australia wide electricity wage price index</t>
  </si>
  <si>
    <t>Wage Price Index Australia wide</t>
  </si>
  <si>
    <t>ActewAGL Cost Escalation Factors</t>
  </si>
  <si>
    <t>Date</t>
  </si>
  <si>
    <t>Based on material and labour data provided by BIS Oxford Economics</t>
  </si>
  <si>
    <r>
      <t xml:space="preserve">Annual average </t>
    </r>
    <r>
      <rPr>
        <b/>
        <u/>
        <sz val="11"/>
        <color theme="3" tint="0.39997558519241921"/>
        <rFont val="Calibri"/>
        <family val="2"/>
        <scheme val="minor"/>
      </rPr>
      <t>real</t>
    </r>
    <r>
      <rPr>
        <b/>
        <sz val="11"/>
        <color theme="3" tint="0.39997558519241921"/>
        <rFont val="Calibri"/>
        <family val="2"/>
        <scheme val="minor"/>
      </rPr>
      <t xml:space="preserve"> AUD price forecast</t>
    </r>
  </si>
  <si>
    <r>
      <t xml:space="preserve">Annual average </t>
    </r>
    <r>
      <rPr>
        <b/>
        <u/>
        <sz val="11"/>
        <color theme="3" tint="0.39997558519241921"/>
        <rFont val="Calibri"/>
        <family val="2"/>
        <scheme val="minor"/>
      </rPr>
      <t>real</t>
    </r>
    <r>
      <rPr>
        <b/>
        <sz val="11"/>
        <color theme="3" tint="0.39997558519241921"/>
        <rFont val="Calibri"/>
        <family val="2"/>
        <scheme val="minor"/>
      </rPr>
      <t xml:space="preserve"> index factor forecast</t>
    </r>
  </si>
  <si>
    <r>
      <t xml:space="preserve">Annual average </t>
    </r>
    <r>
      <rPr>
        <b/>
        <u/>
        <sz val="11"/>
        <color theme="3" tint="0.39997558519241921"/>
        <rFont val="Calibri"/>
        <family val="2"/>
        <scheme val="minor"/>
      </rPr>
      <t>real</t>
    </r>
    <r>
      <rPr>
        <b/>
        <sz val="11"/>
        <color theme="3" tint="0.39997558519241921"/>
        <rFont val="Calibri"/>
        <family val="2"/>
        <scheme val="minor"/>
      </rPr>
      <t xml:space="preserve"> cost escalation forecast (without consideration for Australian carbon pricing scheme)</t>
    </r>
  </si>
  <si>
    <r>
      <t xml:space="preserve">Annual average </t>
    </r>
    <r>
      <rPr>
        <b/>
        <u/>
        <sz val="11"/>
        <color theme="3" tint="0.39997558519241921"/>
        <rFont val="Calibri"/>
        <family val="2"/>
        <scheme val="minor"/>
      </rPr>
      <t>real</t>
    </r>
    <r>
      <rPr>
        <b/>
        <sz val="11"/>
        <color theme="3" tint="0.39997558519241921"/>
        <rFont val="Calibri"/>
        <family val="2"/>
        <scheme val="minor"/>
      </rPr>
      <t xml:space="preserve"> cost escalation forecast</t>
    </r>
  </si>
  <si>
    <t>Scenario: With continuation of carbon pricing scheme</t>
  </si>
  <si>
    <t>Real annual average year-to-June % change</t>
  </si>
  <si>
    <t>Output of SKM model.  % change in annual average price after considering real carbon price forecast, EITE assistance level forecast, emission intensity of production, and assumption of carbon cost pass-through proportion</t>
  </si>
  <si>
    <t>Scenario: With discontinuation of carbon pricing scheme from July 2014</t>
  </si>
  <si>
    <r>
      <t xml:space="preserve">Annual average </t>
    </r>
    <r>
      <rPr>
        <b/>
        <u/>
        <sz val="14"/>
        <color theme="3" tint="0.39997558519241921"/>
        <rFont val="Calibri"/>
        <family val="2"/>
        <scheme val="minor"/>
      </rPr>
      <t>real</t>
    </r>
    <r>
      <rPr>
        <b/>
        <sz val="14"/>
        <color theme="3" tint="0.39997558519241921"/>
        <rFont val="Calibri"/>
        <family val="2"/>
        <scheme val="minor"/>
      </rPr>
      <t xml:space="preserve"> cost escalation forecast aggregated at material assets level and after considering assets origin</t>
    </r>
  </si>
  <si>
    <t>ActewAGL asset class</t>
  </si>
  <si>
    <t>Total completed asset cost</t>
  </si>
  <si>
    <r>
      <t xml:space="preserve">Annual average </t>
    </r>
    <r>
      <rPr>
        <b/>
        <u/>
        <sz val="14"/>
        <color theme="3" tint="0.39997558519241921"/>
        <rFont val="Calibri"/>
        <family val="2"/>
        <scheme val="minor"/>
      </rPr>
      <t>real</t>
    </r>
    <r>
      <rPr>
        <b/>
        <sz val="14"/>
        <color theme="3" tint="0.39997558519241921"/>
        <rFont val="Calibri"/>
        <family val="2"/>
        <scheme val="minor"/>
      </rPr>
      <t xml:space="preserve"> cost escalation forecast aggregated at complete assets (material + labour) level</t>
    </r>
  </si>
  <si>
    <t>Distribution Underground Lines (Al)</t>
  </si>
  <si>
    <t>2017/18</t>
  </si>
  <si>
    <t>2018/19</t>
  </si>
  <si>
    <t>Opening Distribution Assets</t>
  </si>
  <si>
    <t>Sub-transmission Overhead</t>
  </si>
  <si>
    <t>Sub-transmission Underground</t>
  </si>
  <si>
    <t>Distribution Underground Lines</t>
  </si>
  <si>
    <t>IT Systems (Corporate)</t>
  </si>
  <si>
    <t>Telecommunications (Corporate)</t>
  </si>
  <si>
    <t>Zone substation allocation</t>
  </si>
  <si>
    <t>% Distribution</t>
  </si>
  <si>
    <t>% Transmission</t>
  </si>
  <si>
    <t>Direct asset allocation</t>
  </si>
  <si>
    <t>Capitalised Overheads</t>
  </si>
  <si>
    <t>Less Capitalised overheads capcons</t>
  </si>
  <si>
    <t>Annual price growth forecast</t>
  </si>
  <si>
    <t>EGWWS labour</t>
  </si>
  <si>
    <t>DAE</t>
  </si>
  <si>
    <t>Average</t>
  </si>
  <si>
    <t>Non-labour</t>
  </si>
  <si>
    <r>
      <t xml:space="preserve"> 2018Annual average </t>
    </r>
    <r>
      <rPr>
        <b/>
        <u/>
        <sz val="14"/>
        <color theme="3" tint="0.39997558519241921"/>
        <rFont val="Calibri"/>
        <family val="2"/>
        <scheme val="minor"/>
      </rPr>
      <t>real</t>
    </r>
    <r>
      <rPr>
        <b/>
        <sz val="14"/>
        <color theme="3" tint="0.39997558519241921"/>
        <rFont val="Calibri"/>
        <family val="2"/>
        <scheme val="minor"/>
      </rPr>
      <t xml:space="preserve"> labour cost escalation index forecast Draft Decision September</t>
    </r>
  </si>
  <si>
    <t>Accumulative Escaltors</t>
  </si>
  <si>
    <t>Year on Year Escaltors</t>
  </si>
  <si>
    <t>Expenditure 2017/18 Dollars</t>
  </si>
  <si>
    <t>Capex ($18/19)</t>
  </si>
  <si>
    <t>Contributions ($18/19)</t>
  </si>
  <si>
    <t>Disposals ($18/19)</t>
  </si>
  <si>
    <t>Immediate tax deductions ($18/19)</t>
  </si>
  <si>
    <t>Contribution 2017/18 Dollars</t>
  </si>
  <si>
    <t>Net 2017/18 Dollars</t>
  </si>
  <si>
    <t>Disposals 2017/18 Dollars</t>
  </si>
  <si>
    <t>Forecast Immediate Expensing of Capital Expenditure 2017/18 Dollars</t>
  </si>
  <si>
    <t>Offset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</si>
</sst>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_);_(&quot;$&quot;* \(#,##0\);_(&quot;$&quot;* &quot;-&quot;_);_(@_)"/>
    <numFmt numFmtId="166" formatCode="#,##0_);\(#,##0\);\-_)"/>
    <numFmt numFmtId="167" formatCode="0.000"/>
    <numFmt numFmtId="168" formatCode="_(* #,##0_);_(* \(#,##0\);_(* &quot;-&quot;_);_(@_)"/>
    <numFmt numFmtId="169" formatCode="0.00%_);\(0.00%\);\-_%_)"/>
    <numFmt numFmtId="170" formatCode="#,##0.0,,;\(#,##0,,\)"/>
    <numFmt numFmtId="171" formatCode="0.0%"/>
    <numFmt numFmtId="172" formatCode="#,##0.0,,;\(#,##0.0,,\)"/>
    <numFmt numFmtId="173" formatCode="_(* #,##0.0000_);_(* \(#,##0.0000\);_(* &quot;-&quot;_);_(@_)"/>
    <numFmt numFmtId="174" formatCode="_(* #,##0.00_);_(* \(#,##0.00\);_(* &quot;-&quot;_);_(@_)"/>
    <numFmt numFmtId="175" formatCode="_-* #,##0.00_-;[Red]\(#,##0.00\)_-;_-* &quot;-&quot;??_-;_-@_-"/>
    <numFmt numFmtId="176" formatCode="[$-C09]dd\-mmm\-yy;@"/>
    <numFmt numFmtId="177" formatCode="_(&quot;$&quot;#,##0.0_);\(&quot;$&quot;#,##0.0\);_(&quot;-&quot;_)"/>
    <numFmt numFmtId="178" formatCode="_)d\-mmm\-yy_);_)d\-mmm\-yy_);_)&quot;-&quot;_)"/>
    <numFmt numFmtId="179" formatCode="_(#,##0.0\x_);\(#,##0.0\x\);_(&quot;-&quot;_)"/>
    <numFmt numFmtId="180" formatCode="_(#,##0.0_);\(#,##0.0\);_(&quot;-&quot;_)"/>
    <numFmt numFmtId="181" formatCode="_(#,##0.0%_);\(#,##0.0%\);_(&quot;-&quot;_)"/>
    <numFmt numFmtId="182" formatCode="_(###0_);\(###0\);_(&quot;-&quot;_)"/>
    <numFmt numFmtId="183" formatCode="_(&quot;$&quot;* #,##0.00_);_(&quot;$&quot;* \(#,##0.00\);_(&quot;$&quot;* &quot;-&quot;??_);_(@_)"/>
    <numFmt numFmtId="184" formatCode="0.0"/>
    <numFmt numFmtId="185" formatCode="_([$€-2]* #,##0.00_);_([$€-2]* \(#,##0.00\);_([$€-2]* &quot;-&quot;??_)"/>
    <numFmt numFmtId="186" formatCode="0_);[Red]\(0\)"/>
    <numFmt numFmtId="187" formatCode=";;;"/>
    <numFmt numFmtId="188" formatCode="0;\-0;0;* @"/>
    <numFmt numFmtId="189" formatCode="_(* #,##0.0_);_(* \(#,##0.0\);_(* &quot;-&quot;?_);_(@_)"/>
    <numFmt numFmtId="190" formatCode="#,##0.000_);\(#,##0.000\);\-_)"/>
    <numFmt numFmtId="191" formatCode="_(* #,##0_);_(* \(#,##0\);_(* &quot;-&quot;?_);_(@_)"/>
    <numFmt numFmtId="192" formatCode="_(#,##0_);\(#,##0\);_(#,##0_)"/>
    <numFmt numFmtId="193" formatCode="#,##0.0_);\(#,##0.0\)"/>
    <numFmt numFmtId="194" formatCode="0.00_)"/>
    <numFmt numFmtId="195" formatCode="#,##0_ ;[Red]\(#,##0\)\ "/>
    <numFmt numFmtId="196" formatCode="#,##0.00;\(#,##0.00\)"/>
    <numFmt numFmtId="197" formatCode="_)d\-mmm\-yy_)"/>
    <numFmt numFmtId="198" formatCode="_(###0_);\(###0\);_(###0_)"/>
    <numFmt numFmtId="199" formatCode="#,##0.0000_);[Red]\(#,##0.0000\)"/>
    <numFmt numFmtId="200" formatCode="0%_);\(0%\);\-_%_)"/>
    <numFmt numFmtId="201" formatCode="#,##0,;\(#,##0,\)"/>
    <numFmt numFmtId="202" formatCode="_(* #,##0_);_(* \(#,##0\);_(* &quot;-&quot;??_);_(@_)"/>
    <numFmt numFmtId="203" formatCode="_(#,##0_);\(#,##0\);_(&quot;-&quot;_)"/>
    <numFmt numFmtId="204" formatCode="mm/dd/yy"/>
    <numFmt numFmtId="205" formatCode="dd/mmm"/>
    <numFmt numFmtId="206" formatCode="#,##0;[Red]\(#,##0.0\)"/>
    <numFmt numFmtId="207" formatCode="dd\-mmm\-yyyy"/>
    <numFmt numFmtId="208" formatCode="0.0000000"/>
    <numFmt numFmtId="209" formatCode="_(* #,##0.000_);_(* \(#,##0.000\);_(* &quot;-&quot;_);_(@_)"/>
    <numFmt numFmtId="210" formatCode="_-* #,##0_-;[Red]\(#,##0\)_-;_-* &quot;-&quot;??_-;_-@_-"/>
    <numFmt numFmtId="211" formatCode="#,##0.00_);\(#,##0.00\);\-_)"/>
  </numFmts>
  <fonts count="1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10"/>
      <name val="Arial"/>
      <family val="2"/>
    </font>
    <font>
      <b/>
      <sz val="14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Arial"/>
      <family val="2"/>
    </font>
    <font>
      <b/>
      <i/>
      <sz val="9"/>
      <color indexed="9"/>
      <name val="Arial"/>
      <family val="2"/>
    </font>
    <font>
      <b/>
      <sz val="9"/>
      <name val="Arial"/>
      <family val="2"/>
    </font>
    <font>
      <sz val="10.5"/>
      <name val="Calibri"/>
      <family val="2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 tint="0.24994659260841701"/>
      <name val="Calibri"/>
      <family val="2"/>
    </font>
    <font>
      <b/>
      <sz val="11"/>
      <color rgb="FF6DBE21"/>
      <name val="Calibri"/>
      <family val="2"/>
      <scheme val="minor"/>
    </font>
    <font>
      <sz val="9"/>
      <name val="AGaramond"/>
    </font>
    <font>
      <sz val="8"/>
      <name val="Calibri"/>
      <family val="2"/>
      <scheme val="minor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b/>
      <sz val="11"/>
      <color indexed="9"/>
      <name val="Calibri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  <scheme val="minor"/>
    </font>
    <font>
      <b/>
      <sz val="11"/>
      <color indexed="52"/>
      <name val="Calibri"/>
      <family val="2"/>
    </font>
    <font>
      <sz val="8"/>
      <name val="Tahoma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name val="Verdana"/>
      <family val="2"/>
    </font>
    <font>
      <sz val="9"/>
      <name val="Tms Rmn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Arial"/>
      <family val="2"/>
    </font>
    <font>
      <b/>
      <sz val="10"/>
      <name val="Cambria"/>
      <family val="2"/>
      <scheme val="major"/>
    </font>
    <font>
      <b/>
      <sz val="13"/>
      <color theme="3"/>
      <name val="Arial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Arial"/>
      <family val="2"/>
    </font>
    <font>
      <b/>
      <sz val="9"/>
      <name val="Cambria"/>
      <family val="2"/>
      <scheme val="major"/>
    </font>
    <font>
      <b/>
      <sz val="11"/>
      <color indexed="56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b/>
      <sz val="8.5"/>
      <name val="Univers 65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sz val="10"/>
      <color indexed="21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21"/>
      <name val="Calibri"/>
      <family val="2"/>
      <scheme val="minor"/>
    </font>
    <font>
      <b/>
      <u/>
      <sz val="10"/>
      <color indexed="21"/>
      <name val="Calibri"/>
      <family val="2"/>
      <scheme val="minor"/>
    </font>
    <font>
      <b/>
      <u/>
      <sz val="9"/>
      <color indexed="21"/>
      <name val="Calibri"/>
      <family val="2"/>
      <scheme val="minor"/>
    </font>
    <font>
      <sz val="8"/>
      <color indexed="21"/>
      <name val="Calibri"/>
      <family val="2"/>
      <scheme val="minor"/>
    </font>
    <font>
      <sz val="8"/>
      <color indexed="12"/>
      <name val="Arial"/>
      <family val="2"/>
    </font>
    <font>
      <sz val="11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  <scheme val="minor"/>
    </font>
    <font>
      <sz val="11"/>
      <color indexed="52"/>
      <name val="Calibri"/>
      <family val="2"/>
    </font>
    <font>
      <b/>
      <sz val="8"/>
      <name val="Calibri"/>
      <family val="2"/>
      <scheme val="minor"/>
    </font>
    <font>
      <sz val="10"/>
      <color indexed="12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b/>
      <sz val="12"/>
      <name val="Cambria"/>
      <family val="2"/>
      <scheme val="major"/>
    </font>
    <font>
      <sz val="11"/>
      <color indexed="60"/>
      <name val="Calibri"/>
      <family val="2"/>
      <scheme val="minor"/>
    </font>
    <font>
      <sz val="11"/>
      <color indexed="60"/>
      <name val="Calibri"/>
      <family val="2"/>
    </font>
    <font>
      <b/>
      <i/>
      <sz val="16"/>
      <name val="Helv"/>
    </font>
    <font>
      <sz val="8"/>
      <color indexed="8"/>
      <name val="Tahoma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.5"/>
      <name val="Univers 55"/>
      <family val="2"/>
    </font>
    <font>
      <b/>
      <sz val="8"/>
      <name val="Arial"/>
      <family val="2"/>
    </font>
    <font>
      <b/>
      <sz val="13"/>
      <name val="Cambria"/>
      <family val="2"/>
      <scheme val="major"/>
    </font>
    <font>
      <sz val="10"/>
      <color indexed="18"/>
      <name val="Times New Roman"/>
      <family val="1"/>
    </font>
    <font>
      <b/>
      <sz val="10"/>
      <name val="MS Sans Serif"/>
      <family val="2"/>
    </font>
    <font>
      <i/>
      <sz val="10"/>
      <name val="Arial"/>
      <family val="2"/>
    </font>
    <font>
      <b/>
      <sz val="18"/>
      <color indexed="62"/>
      <name val="Cambria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돋움"/>
      <family val="3"/>
      <charset val="129"/>
    </font>
    <font>
      <sz val="8"/>
      <color rgb="FF9C0006"/>
      <name val="Tahoma"/>
      <family val="2"/>
    </font>
    <font>
      <b/>
      <sz val="11"/>
      <color theme="3" tint="0.39994506668294322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b/>
      <sz val="11"/>
      <color theme="3"/>
      <name val="Arial"/>
      <family val="2"/>
    </font>
    <font>
      <sz val="11"/>
      <color theme="4" tint="-0.24994659260841701"/>
      <name val="Arial"/>
      <family val="2"/>
    </font>
    <font>
      <sz val="11"/>
      <name val="Times New Roman"/>
      <family val="1"/>
    </font>
    <font>
      <sz val="11"/>
      <color theme="1"/>
      <name val="Arial"/>
      <family val="2"/>
    </font>
    <font>
      <b/>
      <sz val="18"/>
      <color theme="3"/>
      <name val="Arial"/>
      <family val="2"/>
    </font>
    <font>
      <b/>
      <sz val="11"/>
      <color indexed="10"/>
      <name val="Calibri"/>
      <family val="2"/>
    </font>
    <font>
      <sz val="8"/>
      <color theme="1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Arial MT"/>
    </font>
    <font>
      <b/>
      <sz val="14"/>
      <color theme="3" tint="0.39997558519241921"/>
      <name val="Calibri"/>
      <family val="2"/>
      <scheme val="minor"/>
    </font>
    <font>
      <b/>
      <u/>
      <sz val="14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u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2"/>
      <color rgb="FFFFFFFF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0" tint="-0.14999847407452621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7DD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theme="4" tint="0.39991454817346722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</borders>
  <cellStyleXfs count="6026">
    <xf numFmtId="166" fontId="0" fillId="0" borderId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166" fontId="23" fillId="0" borderId="0"/>
    <xf numFmtId="9" fontId="23" fillId="0" borderId="0" applyFont="0" applyFill="0" applyBorder="0" applyAlignment="0" applyProtection="0"/>
    <xf numFmtId="0" fontId="24" fillId="0" borderId="0"/>
    <xf numFmtId="168" fontId="23" fillId="0" borderId="0" applyFont="0" applyFill="0" applyBorder="0" applyAlignment="0" applyProtection="0"/>
    <xf numFmtId="0" fontId="26" fillId="0" borderId="0" applyFill="0" applyBorder="0">
      <alignment vertical="center"/>
    </xf>
    <xf numFmtId="0" fontId="23" fillId="0" borderId="0"/>
    <xf numFmtId="0" fontId="23" fillId="0" borderId="0" applyFill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5" fontId="34" fillId="0" borderId="0"/>
    <xf numFmtId="175" fontId="34" fillId="0" borderId="0"/>
    <xf numFmtId="9" fontId="35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36" fillId="3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36" fillId="3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6" fillId="3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6" fillId="3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6" fillId="4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6" fillId="4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6" fillId="40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6" fillId="4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6" fillId="4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6" fillId="4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6" fillId="4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6" fillId="4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6" fillId="4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6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6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6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6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6" fillId="4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6" fillId="4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46" borderId="0" applyNumberFormat="0" applyBorder="0" applyAlignment="0" applyProtection="0"/>
    <xf numFmtId="0" fontId="22" fillId="12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1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2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47" borderId="0" applyNumberFormat="0" applyBorder="0" applyAlignment="0" applyProtection="0"/>
    <xf numFmtId="0" fontId="22" fillId="2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48" borderId="0" applyNumberFormat="0" applyBorder="0" applyAlignment="0" applyProtection="0"/>
    <xf numFmtId="0" fontId="22" fillId="2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49" borderId="0" applyNumberFormat="0" applyBorder="0" applyAlignment="0" applyProtection="0"/>
    <xf numFmtId="0" fontId="22" fillId="32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6" fontId="38" fillId="50" borderId="12" applyNumberFormat="0" applyFont="0" applyAlignment="0" applyProtection="0"/>
    <xf numFmtId="176" fontId="39" fillId="51" borderId="4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7" fillId="57" borderId="0" applyNumberFormat="0" applyBorder="0" applyAlignment="0" applyProtection="0"/>
    <xf numFmtId="0" fontId="22" fillId="13" borderId="0" applyNumberFormat="0" applyBorder="0" applyAlignment="0" applyProtection="0"/>
    <xf numFmtId="0" fontId="22" fillId="58" borderId="0" applyNumberFormat="0" applyBorder="0" applyAlignment="0" applyProtection="0"/>
    <xf numFmtId="0" fontId="22" fillId="13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6" fillId="55" borderId="0" applyNumberFormat="0" applyBorder="0" applyAlignment="0" applyProtection="0"/>
    <xf numFmtId="0" fontId="36" fillId="59" borderId="0" applyNumberFormat="0" applyBorder="0" applyAlignment="0" applyProtection="0"/>
    <xf numFmtId="0" fontId="37" fillId="56" borderId="0" applyNumberFormat="0" applyBorder="0" applyAlignment="0" applyProtection="0"/>
    <xf numFmtId="0" fontId="22" fillId="17" borderId="0" applyNumberFormat="0" applyBorder="0" applyAlignment="0" applyProtection="0"/>
    <xf numFmtId="0" fontId="22" fillId="60" borderId="0" applyNumberFormat="0" applyBorder="0" applyAlignment="0" applyProtection="0"/>
    <xf numFmtId="0" fontId="22" fillId="17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6" fillId="52" borderId="0" applyNumberFormat="0" applyBorder="0" applyAlignment="0" applyProtection="0"/>
    <xf numFmtId="0" fontId="36" fillId="56" borderId="0" applyNumberFormat="0" applyBorder="0" applyAlignment="0" applyProtection="0"/>
    <xf numFmtId="0" fontId="37" fillId="56" borderId="0" applyNumberFormat="0" applyBorder="0" applyAlignment="0" applyProtection="0"/>
    <xf numFmtId="0" fontId="22" fillId="21" borderId="0" applyNumberFormat="0" applyBorder="0" applyAlignment="0" applyProtection="0"/>
    <xf numFmtId="0" fontId="22" fillId="47" borderId="0" applyNumberFormat="0" applyBorder="0" applyAlignment="0" applyProtection="0"/>
    <xf numFmtId="0" fontId="22" fillId="2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6" fillId="6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22" fillId="25" borderId="0" applyNumberFormat="0" applyBorder="0" applyAlignment="0" applyProtection="0"/>
    <xf numFmtId="0" fontId="36" fillId="55" borderId="0" applyNumberFormat="0" applyBorder="0" applyAlignment="0" applyProtection="0"/>
    <xf numFmtId="0" fontId="36" fillId="62" borderId="0" applyNumberFormat="0" applyBorder="0" applyAlignment="0" applyProtection="0"/>
    <xf numFmtId="0" fontId="37" fillId="62" borderId="0" applyNumberFormat="0" applyBorder="0" applyAlignment="0" applyProtection="0"/>
    <xf numFmtId="0" fontId="22" fillId="29" borderId="0" applyNumberFormat="0" applyBorder="0" applyAlignment="0" applyProtection="0"/>
    <xf numFmtId="0" fontId="22" fillId="63" borderId="0" applyNumberFormat="0" applyBorder="0" applyAlignment="0" applyProtection="0"/>
    <xf numFmtId="0" fontId="22" fillId="29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0" fillId="0" borderId="0"/>
    <xf numFmtId="177" fontId="41" fillId="0" borderId="27">
      <alignment vertical="center"/>
      <protection locked="0"/>
    </xf>
    <xf numFmtId="178" fontId="41" fillId="0" borderId="27">
      <alignment vertical="center"/>
      <protection locked="0"/>
    </xf>
    <xf numFmtId="0" fontId="41" fillId="0" borderId="27">
      <alignment vertical="center"/>
      <protection locked="0"/>
    </xf>
    <xf numFmtId="179" fontId="41" fillId="0" borderId="27">
      <alignment vertical="center"/>
      <protection locked="0"/>
    </xf>
    <xf numFmtId="180" fontId="41" fillId="0" borderId="27">
      <alignment vertical="center"/>
      <protection locked="0"/>
    </xf>
    <xf numFmtId="181" fontId="41" fillId="0" borderId="27">
      <alignment vertical="center"/>
      <protection locked="0"/>
    </xf>
    <xf numFmtId="182" fontId="41" fillId="0" borderId="27">
      <alignment vertical="center"/>
      <protection locked="0"/>
    </xf>
    <xf numFmtId="165" fontId="42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4" fillId="0" borderId="0" applyNumberFormat="0" applyFill="0" applyBorder="0" applyAlignment="0"/>
    <xf numFmtId="168" fontId="23" fillId="64" borderId="0" applyNumberFormat="0" applyFont="0" applyBorder="0" applyAlignment="0">
      <alignment horizontal="right"/>
    </xf>
    <xf numFmtId="168" fontId="23" fillId="64" borderId="0" applyNumberFormat="0" applyFont="0" applyBorder="0" applyAlignment="0">
      <alignment horizontal="right"/>
    </xf>
    <xf numFmtId="168" fontId="23" fillId="64" borderId="0" applyNumberFormat="0" applyFont="0" applyBorder="0" applyAlignment="0">
      <alignment horizontal="right"/>
    </xf>
    <xf numFmtId="168" fontId="23" fillId="64" borderId="0" applyNumberFormat="0" applyFont="0" applyBorder="0" applyAlignment="0">
      <alignment horizontal="right"/>
    </xf>
    <xf numFmtId="0" fontId="45" fillId="65" borderId="0"/>
    <xf numFmtId="0" fontId="46" fillId="0" borderId="0" applyNumberFormat="0" applyFill="0" applyBorder="0" applyAlignment="0">
      <protection locked="0"/>
    </xf>
    <xf numFmtId="0" fontId="16" fillId="6" borderId="4" applyNumberFormat="0" applyAlignment="0" applyProtection="0"/>
    <xf numFmtId="0" fontId="47" fillId="66" borderId="4" applyNumberFormat="0" applyAlignment="0" applyProtection="0"/>
    <xf numFmtId="0" fontId="16" fillId="6" borderId="4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6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7" borderId="28" applyNumberFormat="0" applyAlignment="0" applyProtection="0"/>
    <xf numFmtId="0" fontId="48" fillId="66" borderId="28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49" fillId="0" borderId="0" applyNumberFormat="0" applyFont="0" applyFill="0" applyBorder="0">
      <alignment horizontal="center" vertical="center"/>
      <protection locked="0"/>
    </xf>
    <xf numFmtId="0" fontId="18" fillId="7" borderId="7" applyNumberFormat="0" applyAlignment="0" applyProtection="0"/>
    <xf numFmtId="0" fontId="45" fillId="68" borderId="29" applyNumberFormat="0" applyAlignment="0" applyProtection="0"/>
    <xf numFmtId="0" fontId="45" fillId="68" borderId="29" applyNumberFormat="0" applyAlignment="0" applyProtection="0"/>
    <xf numFmtId="0" fontId="45" fillId="68" borderId="29" applyNumberFormat="0" applyAlignment="0" applyProtection="0"/>
    <xf numFmtId="15" fontId="25" fillId="0" borderId="0" applyFill="0" applyBorder="0" applyProtection="0">
      <alignment horizontal="centerContinuous"/>
    </xf>
    <xf numFmtId="168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3" fontId="5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7" fontId="41" fillId="0" borderId="0" applyFill="0" applyBorder="0">
      <alignment vertical="center"/>
    </xf>
    <xf numFmtId="165" fontId="23" fillId="0" borderId="0" applyFont="0" applyFill="0" applyBorder="0" applyAlignment="0" applyProtection="0"/>
    <xf numFmtId="15" fontId="50" fillId="0" borderId="0"/>
    <xf numFmtId="178" fontId="41" fillId="0" borderId="0" applyFill="0" applyBorder="0">
      <alignment vertical="center"/>
    </xf>
    <xf numFmtId="184" fontId="53" fillId="0" borderId="0"/>
    <xf numFmtId="0" fontId="54" fillId="69" borderId="0" applyNumberFormat="0" applyBorder="0" applyAlignment="0" applyProtection="0"/>
    <xf numFmtId="0" fontId="54" fillId="70" borderId="0" applyNumberFormat="0" applyBorder="0" applyAlignment="0" applyProtection="0"/>
    <xf numFmtId="0" fontId="54" fillId="71" borderId="0" applyNumberFormat="0" applyBorder="0" applyAlignment="0" applyProtection="0"/>
    <xf numFmtId="185" fontId="3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86" fontId="23" fillId="0" borderId="0" applyFont="0" applyFill="0" applyBorder="0" applyAlignment="0" applyProtection="0"/>
    <xf numFmtId="0" fontId="55" fillId="0" borderId="0"/>
    <xf numFmtId="0" fontId="56" fillId="0" borderId="0"/>
    <xf numFmtId="0" fontId="11" fillId="2" borderId="0" applyNumberFormat="0" applyBorder="0" applyAlignment="0" applyProtection="0"/>
    <xf numFmtId="0" fontId="11" fillId="38" borderId="0" applyNumberFormat="0" applyBorder="0" applyAlignment="0" applyProtection="0"/>
    <xf numFmtId="0" fontId="11" fillId="2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38" fontId="34" fillId="64" borderId="0" applyNumberFormat="0" applyBorder="0" applyAlignment="0" applyProtection="0"/>
    <xf numFmtId="0" fontId="58" fillId="0" borderId="1" applyNumberFormat="0" applyFill="0" applyAlignment="0" applyProtection="0"/>
    <xf numFmtId="0" fontId="59" fillId="0" borderId="30" applyNumberFormat="0" applyFill="0" applyAlignment="0" applyProtection="0"/>
    <xf numFmtId="0" fontId="60" fillId="0" borderId="30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61" fillId="0" borderId="0" applyFill="0" applyBorder="0">
      <alignment vertical="center"/>
    </xf>
    <xf numFmtId="0" fontId="62" fillId="0" borderId="2" applyNumberFormat="0" applyFill="0" applyAlignment="0" applyProtection="0"/>
    <xf numFmtId="0" fontId="63" fillId="0" borderId="31" applyNumberFormat="0" applyFill="0" applyAlignment="0" applyProtection="0"/>
    <xf numFmtId="0" fontId="64" fillId="0" borderId="31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65" fillId="0" borderId="0" applyFill="0" applyBorder="0">
      <alignment vertical="center"/>
    </xf>
    <xf numFmtId="0" fontId="10" fillId="0" borderId="3" applyNumberFormat="0" applyFill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8" fillId="0" borderId="3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69" fillId="0" borderId="0" applyFill="0" applyBorder="0">
      <alignment vertical="center"/>
    </xf>
    <xf numFmtId="0" fontId="1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0" fillId="0" borderId="0" applyFill="0" applyBorder="0">
      <alignment vertical="center"/>
    </xf>
    <xf numFmtId="171" fontId="71" fillId="0" borderId="0"/>
    <xf numFmtId="187" fontId="23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4" fillId="0" borderId="0" applyFill="0" applyBorder="0">
      <alignment horizontal="center" vertical="center"/>
      <protection locked="0"/>
    </xf>
    <xf numFmtId="0" fontId="75" fillId="0" borderId="0" applyFill="0" applyBorder="0">
      <alignment horizontal="center" vertical="center"/>
    </xf>
    <xf numFmtId="0" fontId="75" fillId="0" borderId="0" applyFill="0" applyBorder="0">
      <alignment horizontal="center" vertical="center"/>
    </xf>
    <xf numFmtId="0" fontId="76" fillId="0" borderId="0" applyFill="0" applyBorder="0">
      <alignment horizontal="left" vertical="center"/>
      <protection locked="0"/>
    </xf>
    <xf numFmtId="0" fontId="77" fillId="0" borderId="0" applyFill="0" applyBorder="0">
      <alignment vertical="center"/>
    </xf>
    <xf numFmtId="0" fontId="78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188" fontId="81" fillId="0" borderId="0" applyFill="0" applyBorder="0">
      <alignment vertical="top"/>
      <protection locked="0"/>
    </xf>
    <xf numFmtId="168" fontId="30" fillId="64" borderId="0" applyFont="0" applyBorder="0" applyAlignment="0"/>
    <xf numFmtId="189" fontId="23" fillId="72" borderId="0" applyFont="0" applyBorder="0">
      <alignment horizontal="right"/>
    </xf>
    <xf numFmtId="189" fontId="23" fillId="72" borderId="0" applyFont="0" applyBorder="0">
      <alignment horizontal="right"/>
    </xf>
    <xf numFmtId="189" fontId="23" fillId="72" borderId="0" applyFont="0" applyBorder="0">
      <alignment horizontal="right"/>
    </xf>
    <xf numFmtId="171" fontId="30" fillId="64" borderId="0" applyFont="0" applyBorder="0" applyAlignment="0"/>
    <xf numFmtId="171" fontId="23" fillId="72" borderId="0" applyFont="0" applyBorder="0" applyAlignment="0"/>
    <xf numFmtId="171" fontId="23" fillId="72" borderId="0" applyFont="0" applyBorder="0" applyAlignment="0"/>
    <xf numFmtId="171" fontId="23" fillId="72" borderId="0" applyFont="0" applyBorder="0" applyAlignment="0"/>
    <xf numFmtId="168" fontId="30" fillId="64" borderId="0" applyFont="0" applyBorder="0" applyAlignment="0"/>
    <xf numFmtId="190" fontId="23" fillId="0" borderId="0" applyFont="0" applyFill="0" applyBorder="0" applyAlignment="0" applyProtection="0"/>
    <xf numFmtId="10" fontId="34" fillId="72" borderId="10" applyNumberFormat="0" applyBorder="0" applyAlignment="0" applyProtection="0"/>
    <xf numFmtId="0" fontId="82" fillId="73" borderId="4" applyNumberFormat="0" applyAlignment="0" applyProtection="0"/>
    <xf numFmtId="169" fontId="23" fillId="74" borderId="34" applyNumberFormat="0" applyFont="0" applyAlignment="0">
      <protection locked="0"/>
    </xf>
    <xf numFmtId="0" fontId="14" fillId="5" borderId="4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169" fontId="23" fillId="74" borderId="34" applyNumberFormat="0" applyFont="0" applyAlignment="0">
      <protection locked="0"/>
    </xf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169" fontId="23" fillId="74" borderId="34" applyNumberFormat="0" applyFont="0" applyAlignment="0">
      <protection locked="0"/>
    </xf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169" fontId="23" fillId="74" borderId="34" applyNumberFormat="0" applyFont="0" applyAlignment="0">
      <protection locked="0"/>
    </xf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3" fillId="41" borderId="28" applyNumberFormat="0" applyAlignment="0" applyProtection="0"/>
    <xf numFmtId="0" fontId="82" fillId="75" borderId="28" applyNumberFormat="0" applyAlignment="0" applyProtection="0"/>
    <xf numFmtId="169" fontId="23" fillId="74" borderId="34" applyNumberFormat="0" applyFont="0" applyAlignment="0">
      <protection locked="0"/>
    </xf>
    <xf numFmtId="169" fontId="23" fillId="74" borderId="34" applyNumberFormat="0" applyFont="0" applyAlignment="0">
      <protection locked="0"/>
    </xf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168" fontId="23" fillId="76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6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68" fontId="23" fillId="77" borderId="0" applyFont="0" applyBorder="0" applyAlignment="0">
      <alignment horizontal="right"/>
      <protection locked="0"/>
    </xf>
    <xf numFmtId="10" fontId="23" fillId="76" borderId="0" applyFont="0" applyBorder="0">
      <alignment horizontal="right"/>
      <protection locked="0"/>
    </xf>
    <xf numFmtId="10" fontId="23" fillId="77" borderId="0" applyFont="0" applyBorder="0">
      <alignment horizontal="right"/>
      <protection locked="0"/>
    </xf>
    <xf numFmtId="10" fontId="23" fillId="77" borderId="0" applyFont="0" applyBorder="0">
      <alignment horizontal="right"/>
      <protection locked="0"/>
    </xf>
    <xf numFmtId="10" fontId="23" fillId="77" borderId="0" applyFont="0" applyBorder="0">
      <alignment horizontal="right"/>
      <protection locked="0"/>
    </xf>
    <xf numFmtId="168" fontId="23" fillId="76" borderId="0" applyFont="0" applyBorder="0" applyAlignment="0">
      <alignment horizontal="right"/>
      <protection locked="0"/>
    </xf>
    <xf numFmtId="3" fontId="23" fillId="78" borderId="0" applyFont="0" applyBorder="0">
      <protection locked="0"/>
    </xf>
    <xf numFmtId="3" fontId="23" fillId="78" borderId="0" applyFont="0" applyBorder="0">
      <protection locked="0"/>
    </xf>
    <xf numFmtId="3" fontId="23" fillId="78" borderId="0" applyFont="0" applyBorder="0">
      <protection locked="0"/>
    </xf>
    <xf numFmtId="3" fontId="23" fillId="78" borderId="0" applyFont="0" applyBorder="0">
      <protection locked="0"/>
    </xf>
    <xf numFmtId="10" fontId="30" fillId="78" borderId="0" applyBorder="0" applyAlignment="0">
      <protection locked="0"/>
    </xf>
    <xf numFmtId="191" fontId="23" fillId="79" borderId="0" applyFont="0" applyBorder="0">
      <alignment horizontal="right"/>
      <protection locked="0"/>
    </xf>
    <xf numFmtId="191" fontId="23" fillId="79" borderId="0" applyFont="0" applyBorder="0">
      <alignment horizontal="right"/>
      <protection locked="0"/>
    </xf>
    <xf numFmtId="191" fontId="23" fillId="79" borderId="0" applyFont="0" applyBorder="0">
      <alignment horizontal="right"/>
      <protection locked="0"/>
    </xf>
    <xf numFmtId="191" fontId="23" fillId="79" borderId="0" applyFont="0" applyBorder="0">
      <alignment horizontal="right"/>
      <protection locked="0"/>
    </xf>
    <xf numFmtId="10" fontId="25" fillId="79" borderId="0" applyFont="0" applyBorder="0" applyAlignment="0">
      <alignment horizontal="lef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9" fontId="25" fillId="72" borderId="0" applyFont="0" applyBorder="0">
      <alignment horizontal="right"/>
      <protection locked="0"/>
    </xf>
    <xf numFmtId="168" fontId="23" fillId="72" borderId="0" applyFont="0" applyBorder="0">
      <alignment horizontal="right"/>
      <protection locked="0"/>
    </xf>
    <xf numFmtId="171" fontId="84" fillId="80" borderId="0" applyBorder="0" applyAlignment="0"/>
    <xf numFmtId="0" fontId="34" fillId="64" borderId="0"/>
    <xf numFmtId="0" fontId="17" fillId="0" borderId="6" applyNumberFormat="0" applyFill="0" applyAlignment="0" applyProtection="0"/>
    <xf numFmtId="0" fontId="85" fillId="0" borderId="35" applyNumberFormat="0" applyFill="0" applyAlignment="0" applyProtection="0"/>
    <xf numFmtId="0" fontId="86" fillId="0" borderId="3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189" fontId="30" fillId="64" borderId="36" applyFont="0" applyBorder="0" applyAlignment="0"/>
    <xf numFmtId="171" fontId="32" fillId="64" borderId="0" applyFont="0" applyBorder="0" applyAlignment="0"/>
    <xf numFmtId="0" fontId="87" fillId="0" borderId="10" applyFill="0">
      <alignment horizontal="center" vertical="center"/>
    </xf>
    <xf numFmtId="0" fontId="41" fillId="0" borderId="10" applyFill="0">
      <alignment horizontal="center" vertical="center"/>
    </xf>
    <xf numFmtId="192" fontId="41" fillId="0" borderId="10" applyFill="0">
      <alignment horizontal="center" vertical="center"/>
    </xf>
    <xf numFmtId="169" fontId="88" fillId="0" borderId="0" applyNumberFormat="0" applyFill="0" applyBorder="0" applyAlignment="0">
      <protection locked="0"/>
    </xf>
    <xf numFmtId="193" fontId="89" fillId="0" borderId="0"/>
    <xf numFmtId="0" fontId="90" fillId="0" borderId="0" applyFill="0" applyBorder="0">
      <alignment horizontal="left" vertical="center"/>
    </xf>
    <xf numFmtId="0" fontId="91" fillId="0" borderId="0" applyFill="0" applyBorder="0">
      <alignment vertical="center"/>
    </xf>
    <xf numFmtId="179" fontId="41" fillId="0" borderId="0" applyFill="0" applyBorder="0">
      <alignment vertical="center"/>
    </xf>
    <xf numFmtId="0" fontId="13" fillId="4" borderId="0" applyNumberFormat="0" applyBorder="0" applyAlignment="0" applyProtection="0"/>
    <xf numFmtId="0" fontId="92" fillId="4" borderId="0" applyNumberFormat="0" applyBorder="0" applyAlignment="0" applyProtection="0"/>
    <xf numFmtId="0" fontId="13" fillId="4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0" borderId="0"/>
    <xf numFmtId="194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24" fillId="0" borderId="0"/>
    <xf numFmtId="0" fontId="23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24" fillId="0" borderId="0"/>
    <xf numFmtId="0" fontId="36" fillId="0" borderId="0"/>
    <xf numFmtId="0" fontId="23" fillId="0" borderId="0" applyFill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24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24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24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24" fillId="0" borderId="0"/>
    <xf numFmtId="0" fontId="6" fillId="0" borderId="0"/>
    <xf numFmtId="0" fontId="23" fillId="0" borderId="0"/>
    <xf numFmtId="0" fontId="6" fillId="0" borderId="0"/>
    <xf numFmtId="0" fontId="23" fillId="0" borderId="0">
      <alignment wrapText="1"/>
    </xf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36" fillId="0" borderId="0"/>
    <xf numFmtId="0" fontId="6" fillId="0" borderId="0"/>
    <xf numFmtId="0" fontId="34" fillId="0" borderId="0"/>
    <xf numFmtId="0" fontId="23" fillId="0" borderId="0"/>
    <xf numFmtId="0" fontId="6" fillId="0" borderId="0"/>
    <xf numFmtId="0" fontId="23" fillId="0" borderId="0">
      <alignment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6" fillId="0" borderId="0"/>
    <xf numFmtId="0" fontId="23" fillId="0" borderId="0"/>
    <xf numFmtId="0" fontId="6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24" fillId="0" borderId="0"/>
    <xf numFmtId="0" fontId="36" fillId="0" borderId="0"/>
    <xf numFmtId="0" fontId="24" fillId="0" borderId="0"/>
    <xf numFmtId="0" fontId="96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23" fillId="0" borderId="0"/>
    <xf numFmtId="0" fontId="6" fillId="0" borderId="0"/>
    <xf numFmtId="0" fontId="6" fillId="0" borderId="0"/>
    <xf numFmtId="0" fontId="97" fillId="0" borderId="0">
      <alignment vertical="top"/>
    </xf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23" fillId="0" borderId="0" applyFill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41" fillId="0" borderId="0" applyFill="0" applyBorder="0">
      <alignment vertical="center"/>
    </xf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23" fillId="82" borderId="37" applyNumberFormat="0" applyFont="0" applyAlignment="0" applyProtection="0"/>
    <xf numFmtId="0" fontId="36" fillId="8" borderId="8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23" fillId="82" borderId="37" applyNumberFormat="0" applyFont="0" applyAlignment="0" applyProtection="0"/>
    <xf numFmtId="0" fontId="36" fillId="82" borderId="3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2" borderId="3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2" borderId="37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2" borderId="37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41" fillId="8" borderId="8" applyNumberFormat="0" applyFont="0" applyAlignment="0" applyProtection="0"/>
    <xf numFmtId="0" fontId="34" fillId="0" borderId="0" applyNumberFormat="0" applyFill="0" applyBorder="0" applyAlignment="0">
      <protection locked="0"/>
    </xf>
    <xf numFmtId="180" fontId="41" fillId="0" borderId="0" applyFill="0" applyBorder="0">
      <alignment vertical="center"/>
    </xf>
    <xf numFmtId="0" fontId="98" fillId="6" borderId="5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15" fillId="66" borderId="5" applyNumberFormat="0" applyAlignment="0" applyProtection="0"/>
    <xf numFmtId="0" fontId="15" fillId="6" borderId="5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6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99" fillId="67" borderId="38" applyNumberFormat="0" applyAlignment="0" applyProtection="0"/>
    <xf numFmtId="0" fontId="100" fillId="66" borderId="38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40" fontId="97" fillId="67" borderId="0">
      <alignment horizontal="right"/>
    </xf>
    <xf numFmtId="0" fontId="101" fillId="83" borderId="0">
      <alignment horizontal="center"/>
    </xf>
    <xf numFmtId="0" fontId="102" fillId="84" borderId="0"/>
    <xf numFmtId="0" fontId="102" fillId="84" borderId="0"/>
    <xf numFmtId="0" fontId="102" fillId="84" borderId="0"/>
    <xf numFmtId="0" fontId="102" fillId="84" borderId="0"/>
    <xf numFmtId="0" fontId="103" fillId="67" borderId="0" applyBorder="0">
      <alignment horizontal="centerContinuous"/>
    </xf>
    <xf numFmtId="0" fontId="104" fillId="84" borderId="0" applyBorder="0">
      <alignment horizontal="centerContinuous"/>
    </xf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1" fontId="105" fillId="0" borderId="0"/>
    <xf numFmtId="181" fontId="41" fillId="0" borderId="0" applyFill="0" applyBorder="0">
      <alignment vertical="center"/>
    </xf>
    <xf numFmtId="0" fontId="106" fillId="0" borderId="0" applyFill="0" applyBorder="0">
      <alignment vertical="center"/>
    </xf>
    <xf numFmtId="0" fontId="87" fillId="0" borderId="0" applyFill="0" applyBorder="0">
      <alignment vertical="center"/>
    </xf>
    <xf numFmtId="177" fontId="41" fillId="0" borderId="0" applyFill="0" applyBorder="0">
      <alignment vertical="center"/>
    </xf>
    <xf numFmtId="178" fontId="41" fillId="0" borderId="0" applyFill="0" applyBorder="0">
      <alignment vertical="center"/>
    </xf>
    <xf numFmtId="0" fontId="61" fillId="0" borderId="0" applyFill="0" applyBorder="0">
      <alignment vertical="center"/>
    </xf>
    <xf numFmtId="0" fontId="65" fillId="0" borderId="0" applyFill="0" applyBorder="0">
      <alignment vertical="center"/>
    </xf>
    <xf numFmtId="0" fontId="69" fillId="0" borderId="0" applyFill="0" applyBorder="0">
      <alignment vertical="center"/>
    </xf>
    <xf numFmtId="0" fontId="70" fillId="0" borderId="0" applyFill="0" applyBorder="0">
      <alignment vertical="center"/>
    </xf>
    <xf numFmtId="0" fontId="75" fillId="0" borderId="0" applyFill="0" applyBorder="0">
      <alignment horizontal="center" vertical="center"/>
    </xf>
    <xf numFmtId="0" fontId="75" fillId="0" borderId="0" applyFill="0" applyBorder="0">
      <alignment horizontal="center" vertical="center"/>
    </xf>
    <xf numFmtId="0" fontId="77" fillId="0" borderId="0" applyFill="0" applyBorder="0">
      <alignment vertical="center"/>
    </xf>
    <xf numFmtId="0" fontId="91" fillId="0" borderId="0" applyFill="0" applyBorder="0">
      <alignment vertical="center"/>
    </xf>
    <xf numFmtId="179" fontId="41" fillId="0" borderId="0" applyFill="0" applyBorder="0">
      <alignment vertical="center"/>
    </xf>
    <xf numFmtId="0" fontId="41" fillId="0" borderId="0" applyFill="0" applyBorder="0">
      <alignment vertical="center"/>
    </xf>
    <xf numFmtId="180" fontId="41" fillId="0" borderId="0" applyFill="0" applyBorder="0">
      <alignment vertical="center"/>
    </xf>
    <xf numFmtId="181" fontId="41" fillId="0" borderId="0" applyFill="0" applyBorder="0">
      <alignment vertical="center"/>
    </xf>
    <xf numFmtId="0" fontId="87" fillId="0" borderId="0" applyFill="0" applyBorder="0">
      <alignment vertical="center"/>
    </xf>
    <xf numFmtId="0" fontId="107" fillId="0" borderId="0" applyFill="0" applyBorder="0">
      <alignment vertical="center"/>
    </xf>
    <xf numFmtId="0" fontId="26" fillId="0" borderId="0" applyFill="0" applyBorder="0">
      <alignment vertical="center"/>
    </xf>
    <xf numFmtId="0" fontId="70" fillId="0" borderId="0" applyFill="0" applyBorder="0">
      <alignment vertical="center"/>
      <protection locked="0"/>
    </xf>
    <xf numFmtId="0" fontId="78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182" fontId="41" fillId="0" borderId="0" applyFill="0" applyBorder="0">
      <alignment vertical="center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195" fontId="108" fillId="0" borderId="39"/>
    <xf numFmtId="195" fontId="108" fillId="0" borderId="39"/>
    <xf numFmtId="0" fontId="109" fillId="0" borderId="23">
      <alignment horizontal="center"/>
    </xf>
    <xf numFmtId="0" fontId="109" fillId="0" borderId="23">
      <alignment horizontal="center"/>
    </xf>
    <xf numFmtId="0" fontId="109" fillId="0" borderId="23">
      <alignment horizontal="center"/>
    </xf>
    <xf numFmtId="0" fontId="109" fillId="0" borderId="23">
      <alignment horizontal="center"/>
    </xf>
    <xf numFmtId="3" fontId="50" fillId="0" borderId="0" applyFont="0" applyFill="0" applyBorder="0" applyAlignment="0" applyProtection="0"/>
    <xf numFmtId="0" fontId="50" fillId="85" borderId="0" applyNumberFormat="0" applyFont="0" applyBorder="0" applyAlignment="0" applyProtection="0"/>
    <xf numFmtId="196" fontId="23" fillId="0" borderId="0"/>
    <xf numFmtId="197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198" fontId="34" fillId="0" borderId="0" applyFill="0" applyBorder="0">
      <alignment horizontal="right" vertical="center"/>
    </xf>
    <xf numFmtId="166" fontId="25" fillId="0" borderId="0" applyNumberFormat="0" applyFill="0" applyBorder="0" applyAlignment="0" applyProtection="0"/>
    <xf numFmtId="166" fontId="102" fillId="35" borderId="0" applyNumberFormat="0" applyBorder="0" applyProtection="0">
      <alignment horizontal="centerContinuous"/>
    </xf>
    <xf numFmtId="166" fontId="110" fillId="0" borderId="0" applyNumberFormat="0" applyFill="0" applyBorder="0" applyAlignment="0" applyProtection="0"/>
    <xf numFmtId="0" fontId="23" fillId="82" borderId="0" applyNumberFormat="0" applyFont="0" applyBorder="0" applyAlignment="0" applyProtection="0"/>
    <xf numFmtId="0" fontId="23" fillId="67" borderId="0" applyNumberFormat="0" applyFont="0" applyBorder="0" applyAlignment="0" applyProtection="0"/>
    <xf numFmtId="0" fontId="23" fillId="6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6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107" fillId="0" borderId="0" applyFill="0" applyBorder="0">
      <alignment vertical="center"/>
    </xf>
    <xf numFmtId="0" fontId="111" fillId="0" borderId="0" applyNumberFormat="0" applyFill="0" applyBorder="0" applyAlignment="0" applyProtection="0"/>
    <xf numFmtId="0" fontId="23" fillId="86" borderId="0" applyNumberFormat="0" applyFont="0" applyBorder="0" applyAlignment="0">
      <alignment vertical="center"/>
    </xf>
    <xf numFmtId="175" fontId="34" fillId="0" borderId="0"/>
    <xf numFmtId="0" fontId="23" fillId="0" borderId="0"/>
    <xf numFmtId="0" fontId="112" fillId="0" borderId="0" applyNumberFormat="0" applyBorder="0" applyAlignment="0"/>
    <xf numFmtId="0" fontId="90" fillId="0" borderId="0"/>
    <xf numFmtId="0" fontId="113" fillId="0" borderId="0"/>
    <xf numFmtId="15" fontId="23" fillId="0" borderId="0"/>
    <xf numFmtId="10" fontId="23" fillId="0" borderId="0"/>
    <xf numFmtId="0" fontId="70" fillId="0" borderId="0" applyFill="0" applyBorder="0">
      <alignment vertical="center"/>
      <protection locked="0"/>
    </xf>
    <xf numFmtId="0" fontId="114" fillId="35" borderId="16" applyBorder="0" applyProtection="0">
      <alignment horizontal="centerContinuous" vertical="center"/>
    </xf>
    <xf numFmtId="0" fontId="114" fillId="35" borderId="16" applyBorder="0" applyProtection="0">
      <alignment horizontal="centerContinuous" vertical="center"/>
    </xf>
    <xf numFmtId="0" fontId="114" fillId="35" borderId="16" applyBorder="0" applyProtection="0">
      <alignment horizontal="centerContinuous" vertical="center"/>
    </xf>
    <xf numFmtId="0" fontId="114" fillId="35" borderId="16" applyBorder="0" applyProtection="0">
      <alignment horizontal="centerContinuous" vertical="center"/>
    </xf>
    <xf numFmtId="0" fontId="115" fillId="0" borderId="0" applyBorder="0" applyProtection="0">
      <alignment vertical="center"/>
    </xf>
    <xf numFmtId="0" fontId="116" fillId="0" borderId="0">
      <alignment horizontal="left"/>
    </xf>
    <xf numFmtId="0" fontId="116" fillId="0" borderId="11" applyFill="0" applyBorder="0" applyProtection="0">
      <alignment horizontal="left" vertical="top"/>
    </xf>
    <xf numFmtId="0" fontId="116" fillId="0" borderId="11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117" fillId="0" borderId="0"/>
    <xf numFmtId="0" fontId="118" fillId="0" borderId="0"/>
    <xf numFmtId="0" fontId="118" fillId="0" borderId="0"/>
    <xf numFmtId="0" fontId="117" fillId="0" borderId="0"/>
    <xf numFmtId="193" fontId="119" fillId="0" borderId="0"/>
    <xf numFmtId="15" fontId="120" fillId="35" borderId="0" applyBorder="0" applyProtection="0">
      <alignment horizontal="centerContinuous"/>
    </xf>
    <xf numFmtId="15" fontId="121" fillId="35" borderId="0" applyBorder="0" applyProtection="0">
      <alignment horizontal="centerContinuous"/>
    </xf>
    <xf numFmtId="166" fontId="102" fillId="35" borderId="0" applyNumberFormat="0" applyBorder="0" applyProtection="0">
      <alignment horizontal="centerContinuous"/>
    </xf>
    <xf numFmtId="166" fontId="102" fillId="35" borderId="0" applyNumberFormat="0" applyBorder="0" applyProtection="0">
      <alignment horizontal="centerContinuous"/>
    </xf>
    <xf numFmtId="166" fontId="102" fillId="35" borderId="0" applyNumberFormat="0" applyBorder="0" applyProtection="0">
      <alignment horizontal="centerContinuous"/>
    </xf>
    <xf numFmtId="166" fontId="102" fillId="35" borderId="0" applyNumberFormat="0" applyBorder="0" applyProtection="0">
      <alignment horizontal="centerContinuous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2" fillId="0" borderId="0" applyFill="0" applyBorder="0">
      <alignment horizontal="left" vertical="center"/>
      <protection locked="0"/>
    </xf>
    <xf numFmtId="0" fontId="117" fillId="0" borderId="0"/>
    <xf numFmtId="0" fontId="123" fillId="0" borderId="0" applyFill="0" applyBorder="0">
      <alignment horizontal="left" vertical="center"/>
      <protection locked="0"/>
    </xf>
    <xf numFmtId="0" fontId="21" fillId="0" borderId="9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21" fillId="0" borderId="41" applyNumberFormat="0" applyFill="0" applyAlignment="0" applyProtection="0"/>
    <xf numFmtId="0" fontId="21" fillId="0" borderId="9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1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1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9" fillId="0" borderId="0" applyNumberFormat="0" applyFill="0" applyBorder="0" applyAlignment="0" applyProtection="0"/>
    <xf numFmtId="199" fontId="23" fillId="0" borderId="16" applyBorder="0" applyProtection="0">
      <alignment horizontal="right"/>
    </xf>
    <xf numFmtId="199" fontId="23" fillId="0" borderId="16" applyBorder="0" applyProtection="0">
      <alignment horizontal="right"/>
    </xf>
    <xf numFmtId="199" fontId="23" fillId="0" borderId="16" applyBorder="0" applyProtection="0">
      <alignment horizontal="right"/>
    </xf>
    <xf numFmtId="199" fontId="23" fillId="0" borderId="16" applyBorder="0" applyProtection="0">
      <alignment horizontal="right"/>
    </xf>
    <xf numFmtId="182" fontId="41" fillId="0" borderId="0" applyFill="0" applyBorder="0">
      <alignment vertical="center"/>
    </xf>
    <xf numFmtId="0" fontId="124" fillId="0" borderId="0"/>
    <xf numFmtId="0" fontId="5" fillId="22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25" fillId="3" borderId="0" applyNumberFormat="0" applyBorder="0" applyAlignment="0" applyProtection="0"/>
    <xf numFmtId="0" fontId="126" fillId="87" borderId="43" applyNumberFormat="0" applyAlignment="0" applyProtection="0"/>
    <xf numFmtId="0" fontId="127" fillId="7" borderId="7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58" fillId="0" borderId="1" applyNumberFormat="0" applyFill="0" applyAlignment="0" applyProtection="0"/>
    <xf numFmtId="0" fontId="62" fillId="0" borderId="2" applyNumberFormat="0" applyFill="0" applyAlignment="0" applyProtection="0"/>
    <xf numFmtId="0" fontId="129" fillId="0" borderId="3" applyNumberFormat="0" applyFill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82" fillId="73" borderId="4" applyNumberFormat="0" applyAlignment="0" applyProtection="0"/>
    <xf numFmtId="0" fontId="130" fillId="0" borderId="0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88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2" fillId="8" borderId="8" applyNumberFormat="0" applyAlignment="0" applyProtection="0"/>
    <xf numFmtId="0" fontId="98" fillId="6" borderId="5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2" borderId="0" applyNumberFormat="0" applyBorder="0" applyAlignment="0" applyProtection="0"/>
    <xf numFmtId="0" fontId="36" fillId="36" borderId="0" applyNumberFormat="0" applyBorder="0" applyAlignment="0" applyProtection="0"/>
    <xf numFmtId="0" fontId="36" fillId="43" borderId="0" applyNumberFormat="0" applyBorder="0" applyAlignment="0" applyProtection="0"/>
    <xf numFmtId="0" fontId="36" fillId="37" borderId="0" applyNumberFormat="0" applyBorder="0" applyAlignment="0" applyProtection="0"/>
    <xf numFmtId="0" fontId="36" fillId="82" borderId="0" applyNumberFormat="0" applyBorder="0" applyAlignment="0" applyProtection="0"/>
    <xf numFmtId="0" fontId="36" fillId="38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82" borderId="0" applyNumberFormat="0" applyBorder="0" applyAlignment="0" applyProtection="0"/>
    <xf numFmtId="0" fontId="36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81" borderId="0" applyNumberFormat="0" applyBorder="0" applyAlignment="0" applyProtection="0"/>
    <xf numFmtId="0" fontId="36" fillId="44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82" borderId="0" applyNumberFormat="0" applyBorder="0" applyAlignment="0" applyProtection="0"/>
    <xf numFmtId="0" fontId="36" fillId="45" borderId="0" applyNumberFormat="0" applyBorder="0" applyAlignment="0" applyProtection="0"/>
    <xf numFmtId="0" fontId="37" fillId="40" borderId="0" applyNumberFormat="0" applyBorder="0" applyAlignment="0" applyProtection="0"/>
    <xf numFmtId="0" fontId="37" fillId="46" borderId="0" applyNumberFormat="0" applyBorder="0" applyAlignment="0" applyProtection="0"/>
    <xf numFmtId="0" fontId="37" fillId="63" borderId="0" applyNumberFormat="0" applyBorder="0" applyAlignment="0" applyProtection="0"/>
    <xf numFmtId="0" fontId="37" fillId="43" borderId="0" applyNumberFormat="0" applyBorder="0" applyAlignment="0" applyProtection="0"/>
    <xf numFmtId="0" fontId="37" fillId="45" borderId="0" applyNumberFormat="0" applyBorder="0" applyAlignment="0" applyProtection="0"/>
    <xf numFmtId="0" fontId="37" fillId="44" borderId="0" applyNumberFormat="0" applyBorder="0" applyAlignment="0" applyProtection="0"/>
    <xf numFmtId="0" fontId="37" fillId="3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8" borderId="0" applyNumberFormat="0" applyBorder="0" applyAlignment="0" applyProtection="0"/>
    <xf numFmtId="0" fontId="37" fillId="43" borderId="0" applyNumberFormat="0" applyBorder="0" applyAlignment="0" applyProtection="0"/>
    <xf numFmtId="0" fontId="37" fillId="49" borderId="0" applyNumberFormat="0" applyBorder="0" applyAlignment="0" applyProtection="0"/>
    <xf numFmtId="0" fontId="37" fillId="94" borderId="0" applyNumberFormat="0" applyBorder="0" applyAlignment="0" applyProtection="0"/>
    <xf numFmtId="0" fontId="22" fillId="9" borderId="0" applyNumberFormat="0" applyBorder="0" applyAlignment="0" applyProtection="0"/>
    <xf numFmtId="0" fontId="37" fillId="54" borderId="0" applyNumberFormat="0" applyBorder="0" applyAlignment="0" applyProtection="0"/>
    <xf numFmtId="0" fontId="37" fillId="63" borderId="0" applyNumberFormat="0" applyBorder="0" applyAlignment="0" applyProtection="0"/>
    <xf numFmtId="0" fontId="37" fillId="58" borderId="0" applyNumberFormat="0" applyBorder="0" applyAlignment="0" applyProtection="0"/>
    <xf numFmtId="0" fontId="37" fillId="45" borderId="0" applyNumberFormat="0" applyBorder="0" applyAlignment="0" applyProtection="0"/>
    <xf numFmtId="0" fontId="37" fillId="60" borderId="0" applyNumberFormat="0" applyBorder="0" applyAlignment="0" applyProtection="0"/>
    <xf numFmtId="0" fontId="37" fillId="95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8" borderId="0" applyNumberFormat="0" applyBorder="0" applyAlignment="0" applyProtection="0"/>
    <xf numFmtId="0" fontId="37" fillId="63" borderId="0" applyNumberFormat="0" applyBorder="0" applyAlignment="0" applyProtection="0"/>
    <xf numFmtId="203" fontId="34" fillId="0" borderId="46">
      <alignment horizontal="right" vertical="center"/>
      <protection locked="0"/>
    </xf>
    <xf numFmtId="0" fontId="43" fillId="39" borderId="0" applyNumberFormat="0" applyBorder="0" applyAlignment="0" applyProtection="0"/>
    <xf numFmtId="0" fontId="43" fillId="37" borderId="0" applyNumberFormat="0" applyBorder="0" applyAlignment="0" applyProtection="0"/>
    <xf numFmtId="0" fontId="134" fillId="67" borderId="47" applyNumberFormat="0" applyAlignment="0" applyProtection="0"/>
    <xf numFmtId="0" fontId="48" fillId="66" borderId="47" applyNumberFormat="0" applyAlignment="0" applyProtection="0"/>
    <xf numFmtId="0" fontId="45" fillId="68" borderId="29" applyNumberFormat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86" fontId="23" fillId="0" borderId="0" applyFont="0" applyFill="0" applyBorder="0" applyAlignment="0" applyProtection="0"/>
    <xf numFmtId="0" fontId="57" fillId="40" borderId="0" applyNumberFormat="0" applyBorder="0" applyAlignment="0" applyProtection="0"/>
    <xf numFmtId="0" fontId="57" fillId="38" borderId="0" applyNumberFormat="0" applyBorder="0" applyAlignment="0" applyProtection="0"/>
    <xf numFmtId="0" fontId="137" fillId="0" borderId="48" applyNumberFormat="0" applyFill="0" applyAlignment="0" applyProtection="0"/>
    <xf numFmtId="0" fontId="138" fillId="0" borderId="30" applyNumberFormat="0" applyFill="0" applyAlignment="0" applyProtection="0"/>
    <xf numFmtId="0" fontId="139" fillId="0" borderId="49" applyNumberFormat="0" applyFill="0" applyAlignment="0" applyProtection="0"/>
    <xf numFmtId="0" fontId="140" fillId="0" borderId="31" applyNumberFormat="0" applyFill="0" applyAlignment="0" applyProtection="0"/>
    <xf numFmtId="0" fontId="67" fillId="0" borderId="50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3" fillId="81" borderId="47" applyNumberFormat="0" applyAlignment="0" applyProtection="0"/>
    <xf numFmtId="205" fontId="142" fillId="96" borderId="0" applyProtection="0"/>
    <xf numFmtId="0" fontId="143" fillId="0" borderId="51" applyNumberFormat="0" applyFill="0" applyAlignment="0" applyProtection="0"/>
    <xf numFmtId="0" fontId="86" fillId="0" borderId="35" applyNumberFormat="0" applyFill="0" applyAlignment="0" applyProtection="0"/>
    <xf numFmtId="0" fontId="144" fillId="81" borderId="0" applyNumberFormat="0" applyBorder="0" applyAlignment="0" applyProtection="0"/>
    <xf numFmtId="0" fontId="93" fillId="81" borderId="0" applyNumberFormat="0" applyBorder="0" applyAlignment="0" applyProtection="0"/>
    <xf numFmtId="0" fontId="4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5" fillId="0" borderId="0"/>
    <xf numFmtId="0" fontId="4" fillId="0" borderId="0"/>
    <xf numFmtId="0" fontId="23" fillId="0" borderId="0"/>
    <xf numFmtId="166" fontId="23" fillId="0" borderId="0"/>
    <xf numFmtId="0" fontId="4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45" fillId="82" borderId="52" applyNumberFormat="0" applyFont="0" applyAlignment="0" applyProtection="0"/>
    <xf numFmtId="0" fontId="99" fillId="66" borderId="53" applyNumberFormat="0" applyAlignment="0" applyProtection="0"/>
    <xf numFmtId="206" fontId="23" fillId="0" borderId="0" applyFill="0" applyBorder="0"/>
    <xf numFmtId="206" fontId="23" fillId="0" borderId="0" applyFill="0" applyBorder="0"/>
    <xf numFmtId="196" fontId="23" fillId="0" borderId="0"/>
    <xf numFmtId="196" fontId="23" fillId="0" borderId="0"/>
    <xf numFmtId="0" fontId="23" fillId="82" borderId="0" applyNumberFormat="0" applyFont="0" applyBorder="0" applyAlignment="0" applyProtection="0"/>
    <xf numFmtId="0" fontId="23" fillId="67" borderId="0" applyNumberFormat="0" applyFont="0" applyBorder="0" applyAlignment="0" applyProtection="0"/>
    <xf numFmtId="0" fontId="23" fillId="6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6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49" fontId="23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54" fillId="0" borderId="54" applyNumberFormat="0" applyFill="0" applyAlignment="0" applyProtection="0"/>
    <xf numFmtId="0" fontId="54" fillId="0" borderId="55" applyNumberFormat="0" applyFill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99" fontId="23" fillId="0" borderId="16" applyBorder="0" applyProtection="0">
      <alignment horizontal="right"/>
    </xf>
    <xf numFmtId="0" fontId="3" fillId="2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22" borderId="0" applyNumberFormat="0" applyBorder="0" applyAlignment="0" applyProtection="0"/>
    <xf numFmtId="0" fontId="155" fillId="97" borderId="0">
      <alignment vertical="center"/>
      <protection locked="0"/>
    </xf>
    <xf numFmtId="164" fontId="1" fillId="0" borderId="0" applyFont="0" applyFill="0" applyBorder="0" applyAlignment="0" applyProtection="0"/>
    <xf numFmtId="0" fontId="1" fillId="0" borderId="0"/>
    <xf numFmtId="210" fontId="132" fillId="98" borderId="75" applyFill="0" applyBorder="0">
      <alignment horizontal="right" indent="2"/>
      <protection locked="0"/>
    </xf>
    <xf numFmtId="0" fontId="135" fillId="0" borderId="0"/>
    <xf numFmtId="9" fontId="135" fillId="0" borderId="0" applyFont="0" applyFill="0" applyBorder="0" applyAlignment="0" applyProtection="0"/>
  </cellStyleXfs>
  <cellXfs count="236">
    <xf numFmtId="166" fontId="0" fillId="0" borderId="0" xfId="0"/>
    <xf numFmtId="0" fontId="25" fillId="0" borderId="0" xfId="11" applyFont="1"/>
    <xf numFmtId="170" fontId="30" fillId="0" borderId="0" xfId="12" applyNumberFormat="1" applyFont="1" applyBorder="1" applyAlignment="1">
      <alignment horizontal="center" wrapText="1"/>
    </xf>
    <xf numFmtId="0" fontId="23" fillId="0" borderId="0" xfId="11"/>
    <xf numFmtId="0" fontId="31" fillId="35" borderId="18" xfId="11" applyFont="1" applyFill="1" applyBorder="1" applyAlignment="1">
      <alignment horizontal="center" wrapText="1"/>
    </xf>
    <xf numFmtId="0" fontId="31" fillId="35" borderId="19" xfId="11" applyFont="1" applyFill="1" applyBorder="1" applyAlignment="1">
      <alignment wrapText="1"/>
    </xf>
    <xf numFmtId="0" fontId="31" fillId="35" borderId="0" xfId="11" applyFont="1" applyFill="1" applyBorder="1" applyAlignment="1">
      <alignment horizontal="center" wrapText="1"/>
    </xf>
    <xf numFmtId="0" fontId="31" fillId="35" borderId="21" xfId="11" applyFont="1" applyFill="1" applyBorder="1" applyAlignment="1">
      <alignment wrapText="1"/>
    </xf>
    <xf numFmtId="0" fontId="30" fillId="0" borderId="20" xfId="11" applyFont="1" applyBorder="1" applyAlignment="1">
      <alignment wrapText="1"/>
    </xf>
    <xf numFmtId="170" fontId="30" fillId="0" borderId="21" xfId="12" applyNumberFormat="1" applyFont="1" applyBorder="1" applyAlignment="1">
      <alignment horizontal="center" wrapText="1"/>
    </xf>
    <xf numFmtId="171" fontId="0" fillId="0" borderId="0" xfId="6" applyNumberFormat="1" applyFont="1"/>
    <xf numFmtId="172" fontId="30" fillId="0" borderId="0" xfId="12" applyNumberFormat="1" applyFont="1" applyBorder="1" applyAlignment="1">
      <alignment horizontal="center" wrapText="1"/>
    </xf>
    <xf numFmtId="172" fontId="30" fillId="0" borderId="21" xfId="12" applyNumberFormat="1" applyFont="1" applyBorder="1" applyAlignment="1">
      <alignment horizontal="center" wrapText="1"/>
    </xf>
    <xf numFmtId="0" fontId="32" fillId="0" borderId="22" xfId="11" applyFont="1" applyBorder="1" applyAlignment="1">
      <alignment wrapText="1"/>
    </xf>
    <xf numFmtId="170" fontId="32" fillId="0" borderId="23" xfId="12" applyNumberFormat="1" applyFont="1" applyBorder="1" applyAlignment="1">
      <alignment horizontal="center" wrapText="1"/>
    </xf>
    <xf numFmtId="170" fontId="32" fillId="0" borderId="24" xfId="12" applyNumberFormat="1" applyFont="1" applyBorder="1" applyAlignment="1">
      <alignment horizontal="center" wrapText="1"/>
    </xf>
    <xf numFmtId="171" fontId="23" fillId="0" borderId="0" xfId="6" applyNumberFormat="1"/>
    <xf numFmtId="0" fontId="31" fillId="35" borderId="19" xfId="11" applyFont="1" applyFill="1" applyBorder="1" applyAlignment="1">
      <alignment horizontal="center" wrapText="1"/>
    </xf>
    <xf numFmtId="0" fontId="31" fillId="35" borderId="21" xfId="11" applyFont="1" applyFill="1" applyBorder="1" applyAlignment="1">
      <alignment horizontal="center" wrapText="1"/>
    </xf>
    <xf numFmtId="0" fontId="30" fillId="0" borderId="25" xfId="11" applyFont="1" applyBorder="1" applyAlignment="1">
      <alignment horizontal="justify" wrapText="1"/>
    </xf>
    <xf numFmtId="0" fontId="32" fillId="0" borderId="26" xfId="11" applyFont="1" applyBorder="1" applyAlignment="1">
      <alignment wrapText="1"/>
    </xf>
    <xf numFmtId="10" fontId="23" fillId="0" borderId="0" xfId="11" applyNumberFormat="1"/>
    <xf numFmtId="173" fontId="23" fillId="0" borderId="0" xfId="1" applyNumberFormat="1"/>
    <xf numFmtId="174" fontId="23" fillId="0" borderId="0" xfId="1" applyNumberFormat="1"/>
    <xf numFmtId="166" fontId="33" fillId="0" borderId="0" xfId="0" applyFont="1"/>
    <xf numFmtId="172" fontId="32" fillId="0" borderId="23" xfId="12" applyNumberFormat="1" applyFont="1" applyBorder="1" applyAlignment="1">
      <alignment horizontal="center" wrapText="1"/>
    </xf>
    <xf numFmtId="172" fontId="32" fillId="0" borderId="24" xfId="12" applyNumberFormat="1" applyFont="1" applyBorder="1" applyAlignment="1">
      <alignment horizontal="center" wrapText="1"/>
    </xf>
    <xf numFmtId="0" fontId="102" fillId="80" borderId="20" xfId="3028" applyFont="1" applyFill="1" applyBorder="1"/>
    <xf numFmtId="0" fontId="102" fillId="80" borderId="20" xfId="3028" applyFont="1" applyFill="1" applyBorder="1" applyAlignment="1">
      <alignment horizontal="center"/>
    </xf>
    <xf numFmtId="0" fontId="102" fillId="80" borderId="45" xfId="3028" applyFont="1" applyFill="1" applyBorder="1" applyAlignment="1">
      <alignment wrapText="1"/>
    </xf>
    <xf numFmtId="0" fontId="0" fillId="0" borderId="0" xfId="3028" applyFont="1"/>
    <xf numFmtId="168" fontId="0" fillId="0" borderId="0" xfId="428" applyFont="1"/>
    <xf numFmtId="169" fontId="0" fillId="0" borderId="0" xfId="3365" applyFont="1"/>
    <xf numFmtId="0" fontId="0" fillId="89" borderId="0" xfId="3028" applyFont="1" applyFill="1"/>
    <xf numFmtId="201" fontId="0" fillId="89" borderId="0" xfId="3028" applyNumberFormat="1" applyFont="1" applyFill="1"/>
    <xf numFmtId="0" fontId="0" fillId="79" borderId="0" xfId="3028" applyFont="1" applyFill="1"/>
    <xf numFmtId="0" fontId="23" fillId="79" borderId="0" xfId="3028" applyFont="1" applyFill="1"/>
    <xf numFmtId="201" fontId="0" fillId="79" borderId="0" xfId="3028" applyNumberFormat="1" applyFont="1" applyFill="1"/>
    <xf numFmtId="201" fontId="0" fillId="0" borderId="0" xfId="3028" applyNumberFormat="1" applyFont="1"/>
    <xf numFmtId="0" fontId="0" fillId="90" borderId="0" xfId="3028" applyFont="1" applyFill="1"/>
    <xf numFmtId="201" fontId="0" fillId="90" borderId="0" xfId="3028" applyNumberFormat="1" applyFont="1" applyFill="1"/>
    <xf numFmtId="0" fontId="0" fillId="75" borderId="0" xfId="3028" applyFont="1" applyFill="1"/>
    <xf numFmtId="201" fontId="0" fillId="75" borderId="0" xfId="3028" applyNumberFormat="1" applyFont="1" applyFill="1"/>
    <xf numFmtId="0" fontId="0" fillId="91" borderId="0" xfId="3028" applyFont="1" applyFill="1"/>
    <xf numFmtId="201" fontId="0" fillId="91" borderId="0" xfId="3028" applyNumberFormat="1" applyFont="1" applyFill="1"/>
    <xf numFmtId="0" fontId="0" fillId="92" borderId="0" xfId="3028" applyFont="1" applyFill="1"/>
    <xf numFmtId="201" fontId="0" fillId="92" borderId="0" xfId="3028" applyNumberFormat="1" applyFont="1" applyFill="1"/>
    <xf numFmtId="0" fontId="23" fillId="92" borderId="0" xfId="3028" applyFont="1" applyFill="1"/>
    <xf numFmtId="0" fontId="0" fillId="93" borderId="0" xfId="3028" applyFont="1" applyFill="1"/>
    <xf numFmtId="201" fontId="0" fillId="93" borderId="0" xfId="3028" applyNumberFormat="1" applyFont="1" applyFill="1"/>
    <xf numFmtId="201" fontId="23" fillId="0" borderId="0" xfId="441" applyNumberFormat="1"/>
    <xf numFmtId="0" fontId="0" fillId="64" borderId="0" xfId="3028" applyFont="1" applyFill="1"/>
    <xf numFmtId="201" fontId="0" fillId="64" borderId="0" xfId="3028" applyNumberFormat="1" applyFont="1" applyFill="1"/>
    <xf numFmtId="0" fontId="29" fillId="33" borderId="0" xfId="3028" applyFont="1" applyFill="1"/>
    <xf numFmtId="202" fontId="29" fillId="33" borderId="0" xfId="5874" applyNumberFormat="1" applyFont="1" applyFill="1"/>
    <xf numFmtId="0" fontId="0" fillId="80" borderId="45" xfId="3028" applyFont="1" applyFill="1" applyBorder="1" applyAlignment="1">
      <alignment wrapText="1"/>
    </xf>
    <xf numFmtId="168" fontId="29" fillId="33" borderId="0" xfId="428" applyFont="1" applyFill="1"/>
    <xf numFmtId="3" fontId="0" fillId="0" borderId="0" xfId="3028" applyNumberFormat="1" applyFont="1"/>
    <xf numFmtId="172" fontId="23" fillId="0" borderId="0" xfId="6" applyNumberFormat="1"/>
    <xf numFmtId="172" fontId="32" fillId="0" borderId="22" xfId="11" applyNumberFormat="1" applyFont="1" applyBorder="1" applyAlignment="1">
      <alignment wrapText="1"/>
    </xf>
    <xf numFmtId="167" fontId="28" fillId="0" borderId="60" xfId="5031" applyNumberFormat="1" applyFont="1" applyFill="1" applyBorder="1" applyAlignment="1">
      <alignment horizontal="center" vertical="center"/>
    </xf>
    <xf numFmtId="0" fontId="146" fillId="0" borderId="0" xfId="9" applyFont="1" applyAlignment="1">
      <alignment vertical="center"/>
    </xf>
    <xf numFmtId="0" fontId="148" fillId="0" borderId="0" xfId="9" applyFont="1" applyAlignment="1">
      <alignment vertical="center"/>
    </xf>
    <xf numFmtId="10" fontId="28" fillId="0" borderId="60" xfId="5032" applyNumberFormat="1" applyFont="1" applyBorder="1" applyAlignment="1">
      <alignment horizontal="center" vertical="center"/>
    </xf>
    <xf numFmtId="10" fontId="28" fillId="0" borderId="0" xfId="5032" applyNumberFormat="1" applyFont="1" applyAlignment="1">
      <alignment horizontal="left" vertical="center" indent="1"/>
    </xf>
    <xf numFmtId="0" fontId="150" fillId="0" borderId="0" xfId="9" applyFont="1" applyAlignment="1">
      <alignment vertical="center"/>
    </xf>
    <xf numFmtId="0" fontId="3" fillId="0" borderId="0" xfId="2613" applyFont="1" applyAlignment="1">
      <alignment vertical="center"/>
    </xf>
    <xf numFmtId="0" fontId="3" fillId="0" borderId="0" xfId="2613" applyFont="1" applyAlignment="1">
      <alignment horizontal="left" vertical="center" indent="1"/>
    </xf>
    <xf numFmtId="207" fontId="3" fillId="0" borderId="0" xfId="2613" applyNumberFormat="1" applyFont="1" applyAlignment="1">
      <alignment vertical="center"/>
    </xf>
    <xf numFmtId="17" fontId="3" fillId="22" borderId="59" xfId="6015" applyNumberFormat="1" applyFont="1" applyBorder="1" applyAlignment="1">
      <alignment horizontal="center" vertical="center"/>
    </xf>
    <xf numFmtId="0" fontId="3" fillId="0" borderId="60" xfId="2613" applyFont="1" applyBorder="1" applyAlignment="1">
      <alignment horizontal="left" vertical="center" indent="1"/>
    </xf>
    <xf numFmtId="165" fontId="3" fillId="0" borderId="60" xfId="2613" applyNumberFormat="1" applyFont="1" applyBorder="1" applyAlignment="1">
      <alignment vertical="center"/>
    </xf>
    <xf numFmtId="165" fontId="3" fillId="88" borderId="60" xfId="2613" applyNumberFormat="1" applyFont="1" applyFill="1" applyBorder="1" applyAlignment="1">
      <alignment vertical="center"/>
    </xf>
    <xf numFmtId="0" fontId="3" fillId="0" borderId="11" xfId="2613" applyFont="1" applyBorder="1" applyAlignment="1">
      <alignment horizontal="left" vertical="center" indent="1"/>
    </xf>
    <xf numFmtId="17" fontId="3" fillId="22" borderId="60" xfId="6015" applyNumberFormat="1" applyFont="1" applyBorder="1" applyAlignment="1">
      <alignment horizontal="center" vertical="center"/>
    </xf>
    <xf numFmtId="0" fontId="3" fillId="0" borderId="56" xfId="2613" applyFont="1" applyBorder="1" applyAlignment="1">
      <alignment horizontal="left" vertical="center" indent="1"/>
    </xf>
    <xf numFmtId="10" fontId="3" fillId="0" borderId="60" xfId="5032" applyNumberFormat="1" applyFont="1" applyBorder="1" applyAlignment="1">
      <alignment horizontal="center" vertical="center"/>
    </xf>
    <xf numFmtId="10" fontId="3" fillId="0" borderId="60" xfId="2613" applyNumberFormat="1" applyFont="1" applyBorder="1" applyAlignment="1">
      <alignment horizontal="center" vertical="center"/>
    </xf>
    <xf numFmtId="0" fontId="3" fillId="0" borderId="0" xfId="2613" applyFont="1" applyBorder="1" applyAlignment="1">
      <alignment horizontal="left" vertical="center" indent="1"/>
    </xf>
    <xf numFmtId="0" fontId="3" fillId="0" borderId="0" xfId="2613" applyFont="1" applyBorder="1" applyAlignment="1">
      <alignment vertical="center"/>
    </xf>
    <xf numFmtId="10" fontId="3" fillId="0" borderId="0" xfId="2613" applyNumberFormat="1" applyFont="1" applyBorder="1" applyAlignment="1">
      <alignment vertical="center"/>
    </xf>
    <xf numFmtId="0" fontId="152" fillId="0" borderId="0" xfId="9" applyFont="1" applyAlignment="1">
      <alignment vertical="center"/>
    </xf>
    <xf numFmtId="17" fontId="3" fillId="22" borderId="60" xfId="6015" applyNumberFormat="1" applyFont="1" applyBorder="1" applyAlignment="1">
      <alignment vertical="center"/>
    </xf>
    <xf numFmtId="0" fontId="3" fillId="0" borderId="56" xfId="2613" applyFont="1" applyBorder="1" applyAlignment="1">
      <alignment vertical="center"/>
    </xf>
    <xf numFmtId="0" fontId="3" fillId="0" borderId="60" xfId="2613" applyFont="1" applyBorder="1" applyAlignment="1">
      <alignment vertical="center"/>
    </xf>
    <xf numFmtId="10" fontId="3" fillId="0" borderId="60" xfId="2613" applyNumberFormat="1" applyFont="1" applyBorder="1" applyAlignment="1">
      <alignment vertical="center"/>
    </xf>
    <xf numFmtId="0" fontId="3" fillId="0" borderId="0" xfId="2613" applyFont="1" applyAlignment="1">
      <alignment horizontal="left" vertical="center"/>
    </xf>
    <xf numFmtId="0" fontId="3" fillId="0" borderId="0" xfId="2613" applyFont="1"/>
    <xf numFmtId="0" fontId="146" fillId="0" borderId="0" xfId="9" applyFont="1">
      <alignment vertical="center"/>
    </xf>
    <xf numFmtId="0" fontId="27" fillId="0" borderId="0" xfId="2613" applyFont="1" applyAlignment="1">
      <alignment horizontal="left" vertical="center"/>
    </xf>
    <xf numFmtId="17" fontId="28" fillId="34" borderId="60" xfId="6015" applyNumberFormat="1" applyFont="1" applyFill="1" applyBorder="1" applyAlignment="1">
      <alignment horizontal="center" vertical="center"/>
    </xf>
    <xf numFmtId="0" fontId="3" fillId="0" borderId="61" xfId="6015" applyFont="1" applyFill="1" applyBorder="1" applyAlignment="1">
      <alignment horizontal="left" indent="1"/>
    </xf>
    <xf numFmtId="167" fontId="3" fillId="0" borderId="61" xfId="2613" applyNumberFormat="1" applyFont="1" applyBorder="1" applyAlignment="1">
      <alignment horizontal="center" vertical="center"/>
    </xf>
    <xf numFmtId="0" fontId="3" fillId="0" borderId="62" xfId="6015" applyFont="1" applyFill="1" applyBorder="1" applyAlignment="1">
      <alignment horizontal="left" indent="1"/>
    </xf>
    <xf numFmtId="0" fontId="3" fillId="0" borderId="63" xfId="6015" applyFont="1" applyFill="1" applyBorder="1" applyAlignment="1">
      <alignment horizontal="left" indent="1"/>
    </xf>
    <xf numFmtId="0" fontId="149" fillId="0" borderId="0" xfId="2613" applyFont="1" applyAlignment="1">
      <alignment vertical="center"/>
    </xf>
    <xf numFmtId="0" fontId="28" fillId="0" borderId="0" xfId="2613" applyFont="1" applyAlignment="1">
      <alignment vertical="center"/>
    </xf>
    <xf numFmtId="0" fontId="28" fillId="0" borderId="60" xfId="6015" applyFont="1" applyFill="1" applyBorder="1" applyAlignment="1">
      <alignment vertical="center"/>
    </xf>
    <xf numFmtId="0" fontId="28" fillId="34" borderId="60" xfId="4" applyFont="1" applyFill="1" applyBorder="1" applyAlignment="1">
      <alignment horizontal="center" vertical="top" wrapText="1"/>
    </xf>
    <xf numFmtId="0" fontId="28" fillId="0" borderId="61" xfId="6015" applyFont="1" applyFill="1" applyBorder="1" applyAlignment="1">
      <alignment horizontal="left" indent="1"/>
    </xf>
    <xf numFmtId="9" fontId="28" fillId="0" borderId="61" xfId="6016" applyFont="1" applyFill="1" applyBorder="1" applyAlignment="1">
      <alignment horizontal="center" vertical="center"/>
    </xf>
    <xf numFmtId="0" fontId="28" fillId="0" borderId="62" xfId="6015" applyFont="1" applyFill="1" applyBorder="1" applyAlignment="1">
      <alignment horizontal="left" indent="1"/>
    </xf>
    <xf numFmtId="9" fontId="28" fillId="0" borderId="62" xfId="6016" applyFont="1" applyFill="1" applyBorder="1" applyAlignment="1">
      <alignment horizontal="center" vertical="center"/>
    </xf>
    <xf numFmtId="0" fontId="28" fillId="0" borderId="63" xfId="6015" applyFont="1" applyFill="1" applyBorder="1" applyAlignment="1">
      <alignment horizontal="left" indent="1"/>
    </xf>
    <xf numFmtId="9" fontId="28" fillId="0" borderId="63" xfId="6016" applyFont="1" applyFill="1" applyBorder="1" applyAlignment="1">
      <alignment horizontal="center" vertical="center"/>
    </xf>
    <xf numFmtId="0" fontId="3" fillId="0" borderId="0" xfId="6017" applyFont="1"/>
    <xf numFmtId="0" fontId="3" fillId="0" borderId="0" xfId="6018" applyFont="1"/>
    <xf numFmtId="0" fontId="3" fillId="0" borderId="0" xfId="6017" applyFont="1" applyAlignment="1"/>
    <xf numFmtId="0" fontId="153" fillId="0" borderId="0" xfId="2613" applyFont="1"/>
    <xf numFmtId="17" fontId="27" fillId="34" borderId="60" xfId="6015" applyNumberFormat="1" applyFont="1" applyFill="1" applyBorder="1" applyAlignment="1">
      <alignment horizontal="center" vertical="center"/>
    </xf>
    <xf numFmtId="167" fontId="3" fillId="0" borderId="64" xfId="2613" applyNumberFormat="1" applyFont="1" applyFill="1" applyBorder="1" applyAlignment="1">
      <alignment horizontal="center" vertical="center"/>
    </xf>
    <xf numFmtId="167" fontId="3" fillId="0" borderId="65" xfId="2613" applyNumberFormat="1" applyFont="1" applyFill="1" applyBorder="1" applyAlignment="1">
      <alignment horizontal="center" vertical="center"/>
    </xf>
    <xf numFmtId="167" fontId="3" fillId="0" borderId="66" xfId="2613" applyNumberFormat="1" applyFont="1" applyFill="1" applyBorder="1" applyAlignment="1">
      <alignment horizontal="center" vertical="center"/>
    </xf>
    <xf numFmtId="9" fontId="3" fillId="0" borderId="64" xfId="2613" applyNumberFormat="1" applyFont="1" applyBorder="1" applyAlignment="1">
      <alignment horizontal="center" vertical="center"/>
    </xf>
    <xf numFmtId="9" fontId="3" fillId="0" borderId="65" xfId="2613" applyNumberFormat="1" applyFont="1" applyBorder="1" applyAlignment="1">
      <alignment horizontal="center" vertical="center"/>
    </xf>
    <xf numFmtId="9" fontId="3" fillId="0" borderId="66" xfId="2613" applyNumberFormat="1" applyFont="1" applyBorder="1" applyAlignment="1">
      <alignment horizontal="center" vertical="center"/>
    </xf>
    <xf numFmtId="167" fontId="21" fillId="0" borderId="64" xfId="2613" applyNumberFormat="1" applyFont="1" applyFill="1" applyBorder="1" applyAlignment="1">
      <alignment horizontal="center" vertical="center"/>
    </xf>
    <xf numFmtId="167" fontId="21" fillId="0" borderId="65" xfId="2613" applyNumberFormat="1" applyFont="1" applyFill="1" applyBorder="1" applyAlignment="1">
      <alignment horizontal="center" vertical="center"/>
    </xf>
    <xf numFmtId="167" fontId="21" fillId="0" borderId="66" xfId="2613" applyNumberFormat="1" applyFont="1" applyFill="1" applyBorder="1" applyAlignment="1">
      <alignment horizontal="center" vertical="center"/>
    </xf>
    <xf numFmtId="167" fontId="3" fillId="0" borderId="13" xfId="2613" applyNumberFormat="1" applyFont="1" applyFill="1" applyBorder="1" applyAlignment="1">
      <alignment horizontal="center" vertical="center"/>
    </xf>
    <xf numFmtId="167" fontId="3" fillId="0" borderId="14" xfId="2613" applyNumberFormat="1" applyFont="1" applyFill="1" applyBorder="1" applyAlignment="1">
      <alignment horizontal="center" vertical="center"/>
    </xf>
    <xf numFmtId="167" fontId="3" fillId="0" borderId="15" xfId="2613" applyNumberFormat="1" applyFont="1" applyFill="1" applyBorder="1" applyAlignment="1">
      <alignment horizontal="center" vertical="center"/>
    </xf>
    <xf numFmtId="9" fontId="3" fillId="0" borderId="13" xfId="2613" applyNumberFormat="1" applyFont="1" applyBorder="1" applyAlignment="1">
      <alignment horizontal="center" vertical="center"/>
    </xf>
    <xf numFmtId="9" fontId="3" fillId="0" borderId="14" xfId="2613" applyNumberFormat="1" applyFont="1" applyBorder="1" applyAlignment="1">
      <alignment horizontal="center" vertical="center"/>
    </xf>
    <xf numFmtId="9" fontId="3" fillId="0" borderId="15" xfId="2613" applyNumberFormat="1" applyFont="1" applyBorder="1" applyAlignment="1">
      <alignment horizontal="center" vertical="center"/>
    </xf>
    <xf numFmtId="167" fontId="21" fillId="0" borderId="13" xfId="2613" applyNumberFormat="1" applyFont="1" applyFill="1" applyBorder="1" applyAlignment="1">
      <alignment horizontal="center" vertical="center"/>
    </xf>
    <xf numFmtId="167" fontId="21" fillId="0" borderId="14" xfId="2613" applyNumberFormat="1" applyFont="1" applyFill="1" applyBorder="1" applyAlignment="1">
      <alignment horizontal="center" vertical="center"/>
    </xf>
    <xf numFmtId="167" fontId="21" fillId="0" borderId="15" xfId="2613" applyNumberFormat="1" applyFont="1" applyFill="1" applyBorder="1" applyAlignment="1">
      <alignment horizontal="center" vertical="center"/>
    </xf>
    <xf numFmtId="167" fontId="3" fillId="0" borderId="67" xfId="2613" applyNumberFormat="1" applyFont="1" applyFill="1" applyBorder="1" applyAlignment="1">
      <alignment horizontal="center" vertical="center"/>
    </xf>
    <xf numFmtId="167" fontId="3" fillId="0" borderId="68" xfId="2613" applyNumberFormat="1" applyFont="1" applyFill="1" applyBorder="1" applyAlignment="1">
      <alignment horizontal="center" vertical="center"/>
    </xf>
    <xf numFmtId="167" fontId="3" fillId="0" borderId="69" xfId="2613" applyNumberFormat="1" applyFont="1" applyFill="1" applyBorder="1" applyAlignment="1">
      <alignment horizontal="center" vertical="center"/>
    </xf>
    <xf numFmtId="9" fontId="3" fillId="0" borderId="67" xfId="2613" applyNumberFormat="1" applyFont="1" applyBorder="1" applyAlignment="1">
      <alignment horizontal="center" vertical="center"/>
    </xf>
    <xf numFmtId="9" fontId="3" fillId="0" borderId="68" xfId="2613" applyNumberFormat="1" applyFont="1" applyBorder="1" applyAlignment="1">
      <alignment horizontal="center" vertical="center"/>
    </xf>
    <xf numFmtId="9" fontId="3" fillId="0" borderId="69" xfId="2613" applyNumberFormat="1" applyFont="1" applyBorder="1" applyAlignment="1">
      <alignment horizontal="center" vertical="center"/>
    </xf>
    <xf numFmtId="167" fontId="21" fillId="0" borderId="67" xfId="2613" applyNumberFormat="1" applyFont="1" applyFill="1" applyBorder="1" applyAlignment="1">
      <alignment horizontal="center" vertical="center"/>
    </xf>
    <xf numFmtId="167" fontId="21" fillId="0" borderId="68" xfId="2613" applyNumberFormat="1" applyFont="1" applyFill="1" applyBorder="1" applyAlignment="1">
      <alignment horizontal="center" vertical="center"/>
    </xf>
    <xf numFmtId="167" fontId="21" fillId="0" borderId="69" xfId="2613" applyNumberFormat="1" applyFont="1" applyFill="1" applyBorder="1" applyAlignment="1">
      <alignment horizontal="center" vertical="center"/>
    </xf>
    <xf numFmtId="0" fontId="102" fillId="80" borderId="20" xfId="3028" applyFont="1" applyFill="1" applyBorder="1" applyAlignment="1">
      <alignment horizontal="left"/>
    </xf>
    <xf numFmtId="0" fontId="102" fillId="80" borderId="70" xfId="3028" applyFont="1" applyFill="1" applyBorder="1" applyAlignment="1">
      <alignment horizontal="center"/>
    </xf>
    <xf numFmtId="0" fontId="102" fillId="80" borderId="71" xfId="3028" applyFont="1" applyFill="1" applyBorder="1" applyAlignment="1">
      <alignment horizontal="center"/>
    </xf>
    <xf numFmtId="0" fontId="102" fillId="80" borderId="72" xfId="3028" applyFont="1" applyFill="1" applyBorder="1" applyAlignment="1">
      <alignment horizontal="center"/>
    </xf>
    <xf numFmtId="166" fontId="0" fillId="0" borderId="70" xfId="0" applyBorder="1"/>
    <xf numFmtId="166" fontId="0" fillId="0" borderId="11" xfId="0" applyBorder="1"/>
    <xf numFmtId="166" fontId="0" fillId="0" borderId="0" xfId="0" applyBorder="1"/>
    <xf numFmtId="166" fontId="0" fillId="0" borderId="36" xfId="0" applyBorder="1"/>
    <xf numFmtId="166" fontId="0" fillId="0" borderId="73" xfId="0" applyBorder="1"/>
    <xf numFmtId="164" fontId="0" fillId="0" borderId="0" xfId="0" applyNumberFormat="1" applyBorder="1"/>
    <xf numFmtId="166" fontId="0" fillId="0" borderId="72" xfId="0" applyBorder="1" applyAlignment="1">
      <alignment horizontal="right"/>
    </xf>
    <xf numFmtId="10" fontId="0" fillId="0" borderId="36" xfId="0" applyNumberFormat="1" applyBorder="1" applyAlignment="1">
      <alignment horizontal="right"/>
    </xf>
    <xf numFmtId="10" fontId="0" fillId="0" borderId="0" xfId="0" applyNumberFormat="1" applyFill="1"/>
    <xf numFmtId="10" fontId="0" fillId="0" borderId="74" xfId="0" applyNumberFormat="1" applyBorder="1" applyAlignment="1">
      <alignment horizontal="right"/>
    </xf>
    <xf numFmtId="2" fontId="0" fillId="0" borderId="0" xfId="0" applyNumberFormat="1"/>
    <xf numFmtId="9" fontId="0" fillId="0" borderId="0" xfId="0" applyNumberFormat="1" applyFill="1"/>
    <xf numFmtId="10" fontId="0" fillId="0" borderId="0" xfId="0" applyNumberFormat="1"/>
    <xf numFmtId="208" fontId="0" fillId="0" borderId="0" xfId="0" applyNumberFormat="1"/>
    <xf numFmtId="166" fontId="0" fillId="0" borderId="0" xfId="0" applyFill="1" applyBorder="1"/>
    <xf numFmtId="169" fontId="0" fillId="0" borderId="0" xfId="2" applyFont="1" applyBorder="1"/>
    <xf numFmtId="166" fontId="0" fillId="88" borderId="71" xfId="0" applyFill="1" applyBorder="1"/>
    <xf numFmtId="166" fontId="0" fillId="88" borderId="72" xfId="0" applyFill="1" applyBorder="1"/>
    <xf numFmtId="166" fontId="0" fillId="88" borderId="70" xfId="0" applyFill="1" applyBorder="1"/>
    <xf numFmtId="166" fontId="0" fillId="88" borderId="11" xfId="0" applyFill="1" applyBorder="1"/>
    <xf numFmtId="166" fontId="0" fillId="88" borderId="0" xfId="0" applyFill="1" applyBorder="1"/>
    <xf numFmtId="166" fontId="0" fillId="88" borderId="36" xfId="0" applyFill="1" applyBorder="1"/>
    <xf numFmtId="2" fontId="0" fillId="88" borderId="0" xfId="0" applyNumberFormat="1" applyFill="1" applyBorder="1"/>
    <xf numFmtId="2" fontId="0" fillId="88" borderId="36" xfId="0" applyNumberFormat="1" applyFill="1" applyBorder="1"/>
    <xf numFmtId="166" fontId="0" fillId="88" borderId="73" xfId="0" applyFill="1" applyBorder="1"/>
    <xf numFmtId="2" fontId="0" fillId="88" borderId="16" xfId="0" applyNumberFormat="1" applyFill="1" applyBorder="1"/>
    <xf numFmtId="2" fontId="0" fillId="88" borderId="74" xfId="0" applyNumberFormat="1" applyFill="1" applyBorder="1"/>
    <xf numFmtId="2" fontId="0" fillId="88" borderId="71" xfId="0" applyNumberFormat="1" applyFill="1" applyBorder="1"/>
    <xf numFmtId="2" fontId="0" fillId="88" borderId="72" xfId="0" applyNumberFormat="1" applyFill="1" applyBorder="1"/>
    <xf numFmtId="2" fontId="0" fillId="88" borderId="70" xfId="0" applyNumberFormat="1" applyFill="1" applyBorder="1"/>
    <xf numFmtId="2" fontId="0" fillId="88" borderId="11" xfId="0" applyNumberFormat="1" applyFill="1" applyBorder="1"/>
    <xf numFmtId="2" fontId="0" fillId="88" borderId="73" xfId="0" applyNumberFormat="1" applyFill="1" applyBorder="1"/>
    <xf numFmtId="4" fontId="0" fillId="88" borderId="11" xfId="1" applyNumberFormat="1" applyFont="1" applyFill="1" applyBorder="1"/>
    <xf numFmtId="4" fontId="0" fillId="88" borderId="0" xfId="1" applyNumberFormat="1" applyFont="1" applyFill="1" applyBorder="1"/>
    <xf numFmtId="4" fontId="0" fillId="88" borderId="36" xfId="1" applyNumberFormat="1" applyFont="1" applyFill="1" applyBorder="1"/>
    <xf numFmtId="4" fontId="0" fillId="88" borderId="73" xfId="1" applyNumberFormat="1" applyFont="1" applyFill="1" applyBorder="1"/>
    <xf numFmtId="4" fontId="0" fillId="88" borderId="16" xfId="1" applyNumberFormat="1" applyFont="1" applyFill="1" applyBorder="1"/>
    <xf numFmtId="4" fontId="0" fillId="88" borderId="74" xfId="1" applyNumberFormat="1" applyFont="1" applyFill="1" applyBorder="1"/>
    <xf numFmtId="4" fontId="0" fillId="88" borderId="70" xfId="1" applyNumberFormat="1" applyFont="1" applyFill="1" applyBorder="1"/>
    <xf numFmtId="4" fontId="0" fillId="88" borderId="71" xfId="1" applyNumberFormat="1" applyFont="1" applyFill="1" applyBorder="1"/>
    <xf numFmtId="4" fontId="0" fillId="88" borderId="72" xfId="1" applyNumberFormat="1" applyFont="1" applyFill="1" applyBorder="1"/>
    <xf numFmtId="17" fontId="3" fillId="22" borderId="59" xfId="6015" applyNumberFormat="1" applyFont="1" applyBorder="1" applyAlignment="1">
      <alignment horizontal="center" vertical="center"/>
    </xf>
    <xf numFmtId="0" fontId="28" fillId="34" borderId="60" xfId="3" applyFont="1" applyFill="1" applyBorder="1" applyAlignment="1">
      <alignment horizontal="center" vertical="center"/>
    </xf>
    <xf numFmtId="0" fontId="3" fillId="0" borderId="0" xfId="2613" applyFont="1" applyAlignment="1">
      <alignment wrapText="1"/>
    </xf>
    <xf numFmtId="17" fontId="27" fillId="34" borderId="44" xfId="6019" applyNumberFormat="1" applyFont="1" applyFill="1" applyBorder="1" applyAlignment="1">
      <alignment horizontal="center"/>
    </xf>
    <xf numFmtId="0" fontId="3" fillId="0" borderId="44" xfId="2613" applyFont="1" applyBorder="1" applyAlignment="1">
      <alignment wrapText="1"/>
    </xf>
    <xf numFmtId="0" fontId="21" fillId="0" borderId="44" xfId="2613" applyFont="1" applyBorder="1"/>
    <xf numFmtId="167" fontId="154" fillId="0" borderId="44" xfId="0" applyNumberFormat="1" applyFont="1" applyFill="1" applyBorder="1"/>
    <xf numFmtId="209" fontId="3" fillId="0" borderId="44" xfId="1" applyNumberFormat="1" applyFont="1" applyBorder="1" applyAlignment="1">
      <alignment wrapText="1"/>
    </xf>
    <xf numFmtId="4" fontId="29" fillId="33" borderId="0" xfId="3028" applyNumberFormat="1" applyFont="1" applyFill="1"/>
    <xf numFmtId="2" fontId="0" fillId="88" borderId="11" xfId="1" applyNumberFormat="1" applyFont="1" applyFill="1" applyBorder="1"/>
    <xf numFmtId="2" fontId="0" fillId="88" borderId="0" xfId="1" applyNumberFormat="1" applyFont="1" applyFill="1" applyBorder="1"/>
    <xf numFmtId="2" fontId="0" fillId="88" borderId="36" xfId="1" applyNumberFormat="1" applyFont="1" applyFill="1" applyBorder="1"/>
    <xf numFmtId="2" fontId="0" fillId="88" borderId="73" xfId="1" applyNumberFormat="1" applyFont="1" applyFill="1" applyBorder="1"/>
    <xf numFmtId="2" fontId="0" fillId="88" borderId="16" xfId="1" applyNumberFormat="1" applyFont="1" applyFill="1" applyBorder="1"/>
    <xf numFmtId="2" fontId="0" fillId="88" borderId="74" xfId="1" applyNumberFormat="1" applyFont="1" applyFill="1" applyBorder="1"/>
    <xf numFmtId="211" fontId="0" fillId="0" borderId="0" xfId="0" applyNumberFormat="1"/>
    <xf numFmtId="169" fontId="156" fillId="0" borderId="0" xfId="2" applyFont="1"/>
    <xf numFmtId="169" fontId="0" fillId="0" borderId="36" xfId="2" applyFont="1" applyBorder="1"/>
    <xf numFmtId="166" fontId="157" fillId="88" borderId="70" xfId="0" applyFont="1" applyFill="1" applyBorder="1"/>
    <xf numFmtId="200" fontId="0" fillId="0" borderId="0" xfId="2" applyNumberFormat="1" applyFont="1"/>
    <xf numFmtId="211" fontId="0" fillId="0" borderId="0" xfId="3028" applyNumberFormat="1" applyFont="1"/>
    <xf numFmtId="44" fontId="0" fillId="92" borderId="0" xfId="3028" applyNumberFormat="1" applyFont="1" applyFill="1"/>
    <xf numFmtId="44" fontId="0" fillId="93" borderId="0" xfId="3028" applyNumberFormat="1" applyFont="1" applyFill="1"/>
    <xf numFmtId="44" fontId="0" fillId="90" borderId="0" xfId="3028" applyNumberFormat="1" applyFont="1" applyFill="1"/>
    <xf numFmtId="44" fontId="0" fillId="91" borderId="0" xfId="3028" applyNumberFormat="1" applyFont="1" applyFill="1"/>
    <xf numFmtId="44" fontId="0" fillId="64" borderId="0" xfId="3028" applyNumberFormat="1" applyFont="1" applyFill="1"/>
    <xf numFmtId="1" fontId="158" fillId="0" borderId="0" xfId="1" applyNumberFormat="1" applyFont="1" applyAlignment="1">
      <alignment horizontal="center"/>
    </xf>
    <xf numFmtId="1" fontId="158" fillId="0" borderId="0" xfId="3365" applyNumberFormat="1" applyFont="1" applyAlignment="1">
      <alignment horizontal="center"/>
    </xf>
    <xf numFmtId="0" fontId="158" fillId="0" borderId="0" xfId="3028" applyFont="1" applyAlignment="1">
      <alignment horizontal="right"/>
    </xf>
    <xf numFmtId="4" fontId="0" fillId="0" borderId="0" xfId="3028" applyNumberFormat="1" applyFont="1"/>
    <xf numFmtId="0" fontId="23" fillId="0" borderId="0" xfId="3028" applyFont="1"/>
    <xf numFmtId="17" fontId="3" fillId="22" borderId="59" xfId="6015" applyNumberFormat="1" applyFont="1" applyBorder="1" applyAlignment="1">
      <alignment horizontal="center" vertical="center"/>
    </xf>
    <xf numFmtId="17" fontId="3" fillId="22" borderId="42" xfId="6015" applyNumberFormat="1" applyFont="1" applyBorder="1" applyAlignment="1">
      <alignment horizontal="center" vertical="center"/>
    </xf>
    <xf numFmtId="17" fontId="3" fillId="22" borderId="60" xfId="6015" applyNumberFormat="1" applyFont="1" applyBorder="1" applyAlignment="1">
      <alignment horizontal="center" vertical="center"/>
    </xf>
    <xf numFmtId="17" fontId="3" fillId="22" borderId="59" xfId="6015" applyNumberFormat="1" applyFont="1" applyBorder="1" applyAlignment="1">
      <alignment horizontal="left" vertical="top" indent="1"/>
    </xf>
    <xf numFmtId="17" fontId="3" fillId="22" borderId="42" xfId="6015" applyNumberFormat="1" applyFont="1" applyBorder="1" applyAlignment="1">
      <alignment horizontal="left" vertical="top" indent="1"/>
    </xf>
    <xf numFmtId="17" fontId="3" fillId="22" borderId="56" xfId="6015" applyNumberFormat="1" applyFont="1" applyBorder="1" applyAlignment="1">
      <alignment horizontal="center" vertical="center"/>
    </xf>
    <xf numFmtId="17" fontId="3" fillId="22" borderId="57" xfId="6015" applyNumberFormat="1" applyFont="1" applyBorder="1" applyAlignment="1">
      <alignment horizontal="center" vertical="center"/>
    </xf>
    <xf numFmtId="17" fontId="3" fillId="22" borderId="58" xfId="6015" applyNumberFormat="1" applyFont="1" applyBorder="1" applyAlignment="1">
      <alignment horizontal="center" vertical="center"/>
    </xf>
    <xf numFmtId="0" fontId="28" fillId="34" borderId="60" xfId="3" applyFont="1" applyFill="1" applyBorder="1" applyAlignment="1">
      <alignment horizontal="left" vertical="top" indent="1"/>
    </xf>
    <xf numFmtId="0" fontId="28" fillId="34" borderId="60" xfId="3" applyFont="1" applyFill="1" applyBorder="1" applyAlignment="1">
      <alignment horizontal="center" vertical="center"/>
    </xf>
    <xf numFmtId="17" fontId="28" fillId="22" borderId="60" xfId="6015" applyNumberFormat="1" applyFont="1" applyBorder="1" applyAlignment="1">
      <alignment horizontal="center" vertical="center"/>
    </xf>
    <xf numFmtId="0" fontId="28" fillId="34" borderId="60" xfId="3" applyFont="1" applyFill="1" applyBorder="1" applyAlignment="1">
      <alignment horizontal="left" vertical="top" wrapText="1" indent="1"/>
    </xf>
    <xf numFmtId="0" fontId="28" fillId="34" borderId="60" xfId="3" applyFont="1" applyFill="1" applyBorder="1" applyAlignment="1">
      <alignment horizontal="center" vertical="top" wrapText="1"/>
    </xf>
    <xf numFmtId="17" fontId="21" fillId="22" borderId="60" xfId="6015" applyNumberFormat="1" applyFont="1" applyBorder="1" applyAlignment="1">
      <alignment horizontal="center" vertical="center"/>
    </xf>
    <xf numFmtId="0" fontId="3" fillId="34" borderId="60" xfId="2613" applyFont="1" applyFill="1" applyBorder="1" applyAlignment="1">
      <alignment horizontal="center" vertical="center"/>
    </xf>
    <xf numFmtId="17" fontId="27" fillId="22" borderId="60" xfId="6015" applyNumberFormat="1" applyFont="1" applyBorder="1" applyAlignment="1">
      <alignment horizontal="center" vertical="center"/>
    </xf>
    <xf numFmtId="0" fontId="28" fillId="34" borderId="60" xfId="3" applyFont="1" applyFill="1" applyBorder="1" applyAlignment="1">
      <alignment horizontal="center" vertical="center" wrapText="1"/>
    </xf>
    <xf numFmtId="0" fontId="28" fillId="34" borderId="56" xfId="3" applyFont="1" applyFill="1" applyBorder="1" applyAlignment="1">
      <alignment horizontal="center" vertical="center"/>
    </xf>
    <xf numFmtId="0" fontId="28" fillId="34" borderId="57" xfId="3" applyFont="1" applyFill="1" applyBorder="1" applyAlignment="1">
      <alignment horizontal="center" vertical="center"/>
    </xf>
    <xf numFmtId="0" fontId="28" fillId="34" borderId="58" xfId="3" applyFont="1" applyFill="1" applyBorder="1" applyAlignment="1">
      <alignment horizontal="center" vertical="center"/>
    </xf>
    <xf numFmtId="0" fontId="28" fillId="34" borderId="60" xfId="4" applyFont="1" applyFill="1" applyBorder="1" applyAlignment="1">
      <alignment horizontal="center" vertical="center" wrapText="1"/>
    </xf>
    <xf numFmtId="0" fontId="31" fillId="35" borderId="17" xfId="11" applyFont="1" applyFill="1" applyBorder="1" applyAlignment="1">
      <alignment horizontal="left" wrapText="1"/>
    </xf>
    <xf numFmtId="0" fontId="31" fillId="35" borderId="20" xfId="11" applyFont="1" applyFill="1" applyBorder="1" applyAlignment="1">
      <alignment horizontal="left" wrapText="1"/>
    </xf>
  </cellXfs>
  <cellStyles count="6026">
    <cellStyle name=" 1" xfId="13"/>
    <cellStyle name=" 1 2" xfId="5875"/>
    <cellStyle name=" 1_29(d) - Gas extensions -tariffs" xfId="5876"/>
    <cellStyle name="%" xfId="14"/>
    <cellStyle name="% 2" xfId="5877"/>
    <cellStyle name="_Capex" xfId="15"/>
    <cellStyle name="_Capex 2" xfId="5878"/>
    <cellStyle name="_Capex_29(d) - Gas extensions -tariffs" xfId="5879"/>
    <cellStyle name="_UED AMP 2009-14 Final 250309 Less PU" xfId="16"/>
    <cellStyle name="_UED AMP 2009-14 Final 250309 Less PU_1011 monthly" xfId="17"/>
    <cellStyle name="0000" xfId="18"/>
    <cellStyle name="20% - Accent1 2" xfId="19"/>
    <cellStyle name="20% - Accent1 2 2" xfId="20"/>
    <cellStyle name="20% - Accent1 2 2 2" xfId="21"/>
    <cellStyle name="20% - Accent1 2 2 3" xfId="5880"/>
    <cellStyle name="20% - Accent1 2 2_Regulatory Template" xfId="22"/>
    <cellStyle name="20% - Accent1 2 3" xfId="5881"/>
    <cellStyle name="20% - Accent1 2_Regulatory Template" xfId="23"/>
    <cellStyle name="20% - Accent1 3" xfId="24"/>
    <cellStyle name="20% - Accent1 3 2" xfId="25"/>
    <cellStyle name="20% - Accent1 3_Regulatory Template" xfId="26"/>
    <cellStyle name="20% - Accent1 4" xfId="27"/>
    <cellStyle name="20% - Accent1 4 2" xfId="28"/>
    <cellStyle name="20% - Accent1 4_Regulatory Template" xfId="29"/>
    <cellStyle name="20% - Accent1 5" xfId="30"/>
    <cellStyle name="20% - Accent1 6" xfId="31"/>
    <cellStyle name="20% - Accent1 7" xfId="32"/>
    <cellStyle name="20% - Accent1 8" xfId="5036"/>
    <cellStyle name="20% - Accent1 9" xfId="5037"/>
    <cellStyle name="20% - Accent2 2" xfId="33"/>
    <cellStyle name="20% - Accent2 2 2" xfId="34"/>
    <cellStyle name="20% - Accent2 2 2 2" xfId="35"/>
    <cellStyle name="20% - Accent2 2 2 3" xfId="5882"/>
    <cellStyle name="20% - Accent2 2 2_Regulatory Template" xfId="36"/>
    <cellStyle name="20% - Accent2 2 3" xfId="5883"/>
    <cellStyle name="20% - Accent2 2_Regulatory Template" xfId="37"/>
    <cellStyle name="20% - Accent2 3" xfId="38"/>
    <cellStyle name="20% - Accent2 3 2" xfId="39"/>
    <cellStyle name="20% - Accent2 3_Regulatory Template" xfId="40"/>
    <cellStyle name="20% - Accent2 4" xfId="41"/>
    <cellStyle name="20% - Accent2 4 2" xfId="42"/>
    <cellStyle name="20% - Accent2 4_Regulatory Template" xfId="43"/>
    <cellStyle name="20% - Accent2 5" xfId="44"/>
    <cellStyle name="20% - Accent2 6" xfId="45"/>
    <cellStyle name="20% - Accent2 7" xfId="46"/>
    <cellStyle name="20% - Accent2 8" xfId="5038"/>
    <cellStyle name="20% - Accent2 9" xfId="5039"/>
    <cellStyle name="20% - Accent3 2" xfId="47"/>
    <cellStyle name="20% - Accent3 2 2" xfId="48"/>
    <cellStyle name="20% - Accent3 2 2 2" xfId="49"/>
    <cellStyle name="20% - Accent3 2 2 3" xfId="5884"/>
    <cellStyle name="20% - Accent3 2 2_Regulatory Template" xfId="50"/>
    <cellStyle name="20% - Accent3 2 3" xfId="5885"/>
    <cellStyle name="20% - Accent3 2_Regulatory Template" xfId="51"/>
    <cellStyle name="20% - Accent3 3" xfId="52"/>
    <cellStyle name="20% - Accent3 3 2" xfId="53"/>
    <cellStyle name="20% - Accent3 3_Regulatory Template" xfId="54"/>
    <cellStyle name="20% - Accent3 4" xfId="55"/>
    <cellStyle name="20% - Accent3 4 2" xfId="56"/>
    <cellStyle name="20% - Accent3 4_Regulatory Template" xfId="57"/>
    <cellStyle name="20% - Accent3 5" xfId="58"/>
    <cellStyle name="20% - Accent3 6" xfId="59"/>
    <cellStyle name="20% - Accent3 7" xfId="60"/>
    <cellStyle name="20% - Accent3 8" xfId="5040"/>
    <cellStyle name="20% - Accent3 9" xfId="5041"/>
    <cellStyle name="20% - Accent4" xfId="6019" builtinId="42"/>
    <cellStyle name="20% - Accent4 10" xfId="6015"/>
    <cellStyle name="20% - Accent4 2" xfId="61"/>
    <cellStyle name="20% - Accent4 2 2" xfId="62"/>
    <cellStyle name="20% - Accent4 2 2 2" xfId="63"/>
    <cellStyle name="20% - Accent4 2 2 3" xfId="5886"/>
    <cellStyle name="20% - Accent4 2 2_Regulatory Template" xfId="64"/>
    <cellStyle name="20% - Accent4 2 3" xfId="5887"/>
    <cellStyle name="20% - Accent4 2_Regulatory Template" xfId="65"/>
    <cellStyle name="20% - Accent4 3" xfId="66"/>
    <cellStyle name="20% - Accent4 3 2" xfId="67"/>
    <cellStyle name="20% - Accent4 3_Regulatory Template" xfId="68"/>
    <cellStyle name="20% - Accent4 4" xfId="69"/>
    <cellStyle name="20% - Accent4 4 2" xfId="70"/>
    <cellStyle name="20% - Accent4 4_Regulatory Template" xfId="71"/>
    <cellStyle name="20% - Accent4 5" xfId="72"/>
    <cellStyle name="20% - Accent4 6" xfId="73"/>
    <cellStyle name="20% - Accent4 7" xfId="74"/>
    <cellStyle name="20% - Accent4 8" xfId="5030"/>
    <cellStyle name="20% - Accent4 9" xfId="5042"/>
    <cellStyle name="20% - Accent5 2" xfId="75"/>
    <cellStyle name="20% - Accent5 2 2" xfId="76"/>
    <cellStyle name="20% - Accent5 2 3" xfId="5888"/>
    <cellStyle name="20% - Accent5 2_Regulatory Template" xfId="77"/>
    <cellStyle name="20% - Accent5 3" xfId="78"/>
    <cellStyle name="20% - Accent5 3 2" xfId="79"/>
    <cellStyle name="20% - Accent5 3_Regulatory Template" xfId="80"/>
    <cellStyle name="20% - Accent5 4" xfId="81"/>
    <cellStyle name="20% - Accent5 4 2" xfId="82"/>
    <cellStyle name="20% - Accent5 4_Regulatory Template" xfId="83"/>
    <cellStyle name="20% - Accent5 5" xfId="84"/>
    <cellStyle name="20% - Accent6 2" xfId="85"/>
    <cellStyle name="20% - Accent6 2 2" xfId="86"/>
    <cellStyle name="20% - Accent6 2 2 2" xfId="87"/>
    <cellStyle name="20% - Accent6 2 2 3" xfId="5889"/>
    <cellStyle name="20% - Accent6 2 2_Regulatory Template" xfId="88"/>
    <cellStyle name="20% - Accent6 2 3" xfId="5890"/>
    <cellStyle name="20% - Accent6 2_Regulatory Template" xfId="89"/>
    <cellStyle name="20% - Accent6 3" xfId="90"/>
    <cellStyle name="20% - Accent6 3 2" xfId="91"/>
    <cellStyle name="20% - Accent6 3_Regulatory Template" xfId="92"/>
    <cellStyle name="20% - Accent6 4" xfId="93"/>
    <cellStyle name="20% - Accent6 4 2" xfId="94"/>
    <cellStyle name="20% - Accent6 4_Regulatory Template" xfId="95"/>
    <cellStyle name="20% - Accent6 5" xfId="96"/>
    <cellStyle name="20% - Accent6 6" xfId="97"/>
    <cellStyle name="20% - Accent6 7" xfId="98"/>
    <cellStyle name="20% - Accent6 8" xfId="5043"/>
    <cellStyle name="20% - Accent6 9" xfId="5044"/>
    <cellStyle name="40% - Accent1 2" xfId="99"/>
    <cellStyle name="40% - Accent1 2 2" xfId="100"/>
    <cellStyle name="40% - Accent1 2 2 2" xfId="101"/>
    <cellStyle name="40% - Accent1 2 2 3" xfId="5891"/>
    <cellStyle name="40% - Accent1 2 2_Regulatory Template" xfId="102"/>
    <cellStyle name="40% - Accent1 2 3" xfId="5892"/>
    <cellStyle name="40% - Accent1 2_Regulatory Template" xfId="103"/>
    <cellStyle name="40% - Accent1 3" xfId="104"/>
    <cellStyle name="40% - Accent1 3 2" xfId="105"/>
    <cellStyle name="40% - Accent1 3_Regulatory Template" xfId="106"/>
    <cellStyle name="40% - Accent1 4" xfId="107"/>
    <cellStyle name="40% - Accent1 4 2" xfId="108"/>
    <cellStyle name="40% - Accent1 4_Regulatory Template" xfId="109"/>
    <cellStyle name="40% - Accent1 5" xfId="110"/>
    <cellStyle name="40% - Accent1 6" xfId="111"/>
    <cellStyle name="40% - Accent1 7" xfId="112"/>
    <cellStyle name="40% - Accent1 8" xfId="5045"/>
    <cellStyle name="40% - Accent1 9" xfId="5046"/>
    <cellStyle name="40% - Accent2 2" xfId="113"/>
    <cellStyle name="40% - Accent2 2 2" xfId="114"/>
    <cellStyle name="40% - Accent2 2 3" xfId="5893"/>
    <cellStyle name="40% - Accent2 2_Regulatory Template" xfId="115"/>
    <cellStyle name="40% - Accent2 3" xfId="116"/>
    <cellStyle name="40% - Accent2 3 2" xfId="117"/>
    <cellStyle name="40% - Accent2 3_Regulatory Template" xfId="118"/>
    <cellStyle name="40% - Accent2 4" xfId="119"/>
    <cellStyle name="40% - Accent2 4 2" xfId="120"/>
    <cellStyle name="40% - Accent2 4_Regulatory Template" xfId="121"/>
    <cellStyle name="40% - Accent2 5" xfId="122"/>
    <cellStyle name="40% - Accent3 2" xfId="123"/>
    <cellStyle name="40% - Accent3 2 2" xfId="124"/>
    <cellStyle name="40% - Accent3 2 2 2" xfId="125"/>
    <cellStyle name="40% - Accent3 2 2 3" xfId="5894"/>
    <cellStyle name="40% - Accent3 2 2_Regulatory Template" xfId="126"/>
    <cellStyle name="40% - Accent3 2 3" xfId="5895"/>
    <cellStyle name="40% - Accent3 2_Regulatory Template" xfId="127"/>
    <cellStyle name="40% - Accent3 3" xfId="128"/>
    <cellStyle name="40% - Accent3 3 2" xfId="129"/>
    <cellStyle name="40% - Accent3 3_Regulatory Template" xfId="130"/>
    <cellStyle name="40% - Accent3 4" xfId="131"/>
    <cellStyle name="40% - Accent3 4 2" xfId="132"/>
    <cellStyle name="40% - Accent3 4_Regulatory Template" xfId="133"/>
    <cellStyle name="40% - Accent3 5" xfId="134"/>
    <cellStyle name="40% - Accent3 6" xfId="135"/>
    <cellStyle name="40% - Accent3 7" xfId="136"/>
    <cellStyle name="40% - Accent3 8" xfId="5047"/>
    <cellStyle name="40% - Accent3 9" xfId="5048"/>
    <cellStyle name="40% - Accent4 2" xfId="137"/>
    <cellStyle name="40% - Accent4 2 2" xfId="138"/>
    <cellStyle name="40% - Accent4 2 2 2" xfId="139"/>
    <cellStyle name="40% - Accent4 2 2 3" xfId="5896"/>
    <cellStyle name="40% - Accent4 2 2_Regulatory Template" xfId="140"/>
    <cellStyle name="40% - Accent4 2 3" xfId="5897"/>
    <cellStyle name="40% - Accent4 2_Regulatory Template" xfId="141"/>
    <cellStyle name="40% - Accent4 3" xfId="142"/>
    <cellStyle name="40% - Accent4 3 2" xfId="143"/>
    <cellStyle name="40% - Accent4 3_Regulatory Template" xfId="144"/>
    <cellStyle name="40% - Accent4 4" xfId="145"/>
    <cellStyle name="40% - Accent4 4 2" xfId="146"/>
    <cellStyle name="40% - Accent4 4_Regulatory Template" xfId="147"/>
    <cellStyle name="40% - Accent4 5" xfId="148"/>
    <cellStyle name="40% - Accent4 6" xfId="149"/>
    <cellStyle name="40% - Accent4 7" xfId="150"/>
    <cellStyle name="40% - Accent4 8" xfId="5049"/>
    <cellStyle name="40% - Accent4 9" xfId="5050"/>
    <cellStyle name="40% - Accent5 2" xfId="151"/>
    <cellStyle name="40% - Accent5 2 2" xfId="152"/>
    <cellStyle name="40% - Accent5 2 2 2" xfId="153"/>
    <cellStyle name="40% - Accent5 2 2 3" xfId="5898"/>
    <cellStyle name="40% - Accent5 2 2_Regulatory Template" xfId="154"/>
    <cellStyle name="40% - Accent5 2 3" xfId="5899"/>
    <cellStyle name="40% - Accent5 2_Regulatory Template" xfId="155"/>
    <cellStyle name="40% - Accent5 3" xfId="156"/>
    <cellStyle name="40% - Accent5 3 2" xfId="157"/>
    <cellStyle name="40% - Accent5 3_Regulatory Template" xfId="158"/>
    <cellStyle name="40% - Accent5 4" xfId="159"/>
    <cellStyle name="40% - Accent5 4 2" xfId="160"/>
    <cellStyle name="40% - Accent5 4_Regulatory Template" xfId="161"/>
    <cellStyle name="40% - Accent5 5" xfId="162"/>
    <cellStyle name="40% - Accent5 6" xfId="163"/>
    <cellStyle name="40% - Accent5 7" xfId="164"/>
    <cellStyle name="40% - Accent5 8" xfId="5051"/>
    <cellStyle name="40% - Accent5 9" xfId="5052"/>
    <cellStyle name="40% - Accent6 2" xfId="165"/>
    <cellStyle name="40% - Accent6 2 2" xfId="166"/>
    <cellStyle name="40% - Accent6 2 2 2" xfId="167"/>
    <cellStyle name="40% - Accent6 2 2 3" xfId="5900"/>
    <cellStyle name="40% - Accent6 2 2_Regulatory Template" xfId="168"/>
    <cellStyle name="40% - Accent6 2 3" xfId="5901"/>
    <cellStyle name="40% - Accent6 2_Regulatory Template" xfId="169"/>
    <cellStyle name="40% - Accent6 3" xfId="170"/>
    <cellStyle name="40% - Accent6 3 2" xfId="171"/>
    <cellStyle name="40% - Accent6 3_Regulatory Template" xfId="172"/>
    <cellStyle name="40% - Accent6 4" xfId="173"/>
    <cellStyle name="40% - Accent6 4 2" xfId="174"/>
    <cellStyle name="40% - Accent6 4_Regulatory Template" xfId="175"/>
    <cellStyle name="40% - Accent6 5" xfId="176"/>
    <cellStyle name="40% - Accent6 6" xfId="177"/>
    <cellStyle name="40% - Accent6 7" xfId="178"/>
    <cellStyle name="40% - Accent6 8" xfId="5053"/>
    <cellStyle name="40% - Accent6 9" xfId="5054"/>
    <cellStyle name="60% - Accent1 2" xfId="179"/>
    <cellStyle name="60% - Accent1 2 2" xfId="180"/>
    <cellStyle name="60% - Accent1 2 2 2" xfId="181"/>
    <cellStyle name="60% - Accent1 2 2 3" xfId="5902"/>
    <cellStyle name="60% - Accent1 2 2_Regulatory Template" xfId="182"/>
    <cellStyle name="60% - Accent1 2 3" xfId="5903"/>
    <cellStyle name="60% - Accent1 2_Regulatory Template" xfId="183"/>
    <cellStyle name="60% - Accent1 3" xfId="184"/>
    <cellStyle name="60% - Accent1 4" xfId="185"/>
    <cellStyle name="60% - Accent1 5" xfId="186"/>
    <cellStyle name="60% - Accent1 6" xfId="187"/>
    <cellStyle name="60% - Accent1 7" xfId="188"/>
    <cellStyle name="60% - Accent2 2" xfId="189"/>
    <cellStyle name="60% - Accent2 2 2" xfId="190"/>
    <cellStyle name="60% - Accent2 2 2 2" xfId="191"/>
    <cellStyle name="60% - Accent2 2 2 3" xfId="5904"/>
    <cellStyle name="60% - Accent2 2 2_Regulatory Template" xfId="192"/>
    <cellStyle name="60% - Accent2 2 3" xfId="5905"/>
    <cellStyle name="60% - Accent2 2_Regulatory Template" xfId="193"/>
    <cellStyle name="60% - Accent2 3" xfId="194"/>
    <cellStyle name="60% - Accent2 4" xfId="195"/>
    <cellStyle name="60% - Accent2 5" xfId="196"/>
    <cellStyle name="60% - Accent2 6" xfId="197"/>
    <cellStyle name="60% - Accent2 7" xfId="198"/>
    <cellStyle name="60% - Accent3 2" xfId="199"/>
    <cellStyle name="60% - Accent3 2 2" xfId="200"/>
    <cellStyle name="60% - Accent3 2 2 2" xfId="201"/>
    <cellStyle name="60% - Accent3 2 2 3" xfId="5906"/>
    <cellStyle name="60% - Accent3 2 2_Regulatory Template" xfId="202"/>
    <cellStyle name="60% - Accent3 2 3" xfId="5907"/>
    <cellStyle name="60% - Accent3 2_Regulatory Template" xfId="203"/>
    <cellStyle name="60% - Accent3 3" xfId="204"/>
    <cellStyle name="60% - Accent3 4" xfId="205"/>
    <cellStyle name="60% - Accent3 5" xfId="206"/>
    <cellStyle name="60% - Accent3 6" xfId="207"/>
    <cellStyle name="60% - Accent3 7" xfId="208"/>
    <cellStyle name="60% - Accent4" xfId="4" builtinId="44"/>
    <cellStyle name="60% - Accent4 2" xfId="209"/>
    <cellStyle name="60% - Accent4 2 2" xfId="210"/>
    <cellStyle name="60% - Accent4 2 2 2" xfId="211"/>
    <cellStyle name="60% - Accent4 2 2 3" xfId="5908"/>
    <cellStyle name="60% - Accent4 2 2_Regulatory Template" xfId="212"/>
    <cellStyle name="60% - Accent4 2 3" xfId="5909"/>
    <cellStyle name="60% - Accent4 2_Regulatory Template" xfId="213"/>
    <cellStyle name="60% - Accent4 3" xfId="214"/>
    <cellStyle name="60% - Accent4 4" xfId="215"/>
    <cellStyle name="60% - Accent4 5" xfId="216"/>
    <cellStyle name="60% - Accent4 6" xfId="217"/>
    <cellStyle name="60% - Accent4 7" xfId="218"/>
    <cellStyle name="60% - Accent5 2" xfId="219"/>
    <cellStyle name="60% - Accent5 2 2" xfId="220"/>
    <cellStyle name="60% - Accent5 2 2 2" xfId="221"/>
    <cellStyle name="60% - Accent5 2 2 3" xfId="5910"/>
    <cellStyle name="60% - Accent5 2 2_Regulatory Template" xfId="222"/>
    <cellStyle name="60% - Accent5 2 3" xfId="5911"/>
    <cellStyle name="60% - Accent5 2_Regulatory Template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6 2" xfId="229"/>
    <cellStyle name="60% - Accent6 2 2" xfId="230"/>
    <cellStyle name="60% - Accent6 2 2 2" xfId="231"/>
    <cellStyle name="60% - Accent6 2 2 3" xfId="5912"/>
    <cellStyle name="60% - Accent6 2 2_Regulatory Template" xfId="232"/>
    <cellStyle name="60% - Accent6 2 3" xfId="5913"/>
    <cellStyle name="60% - Accent6 2_Regulatory Template" xfId="233"/>
    <cellStyle name="60% - Accent6 3" xfId="234"/>
    <cellStyle name="60% - Accent6 4" xfId="235"/>
    <cellStyle name="60% - Accent6 5" xfId="236"/>
    <cellStyle name="60% - Accent6 6" xfId="237"/>
    <cellStyle name="60% - Accent6 7" xfId="238"/>
    <cellStyle name="AA Blue BG" xfId="239"/>
    <cellStyle name="AA Calculation" xfId="240"/>
    <cellStyle name="Accent1 - 20%" xfId="241"/>
    <cellStyle name="Accent1 - 40%" xfId="242"/>
    <cellStyle name="Accent1 - 60%" xfId="243"/>
    <cellStyle name="Accent1 2" xfId="244"/>
    <cellStyle name="Accent1 2 2" xfId="245"/>
    <cellStyle name="Accent1 2 2 2" xfId="246"/>
    <cellStyle name="Accent1 2 2 3" xfId="5914"/>
    <cellStyle name="Accent1 2 2_Regulatory Template" xfId="247"/>
    <cellStyle name="Accent1 2 3" xfId="5915"/>
    <cellStyle name="Accent1 2 4" xfId="5916"/>
    <cellStyle name="Accent1 2_Regulatory Template" xfId="248"/>
    <cellStyle name="Accent1 3" xfId="249"/>
    <cellStyle name="Accent1 4" xfId="250"/>
    <cellStyle name="Accent1 5" xfId="251"/>
    <cellStyle name="Accent1 6" xfId="252"/>
    <cellStyle name="Accent1 7" xfId="253"/>
    <cellStyle name="Accent2 - 20%" xfId="254"/>
    <cellStyle name="Accent2 - 40%" xfId="255"/>
    <cellStyle name="Accent2 - 60%" xfId="256"/>
    <cellStyle name="Accent2 2" xfId="257"/>
    <cellStyle name="Accent2 2 2" xfId="258"/>
    <cellStyle name="Accent2 2 2 2" xfId="259"/>
    <cellStyle name="Accent2 2 2 3" xfId="5917"/>
    <cellStyle name="Accent2 2 2_Regulatory Template" xfId="260"/>
    <cellStyle name="Accent2 2 3" xfId="5918"/>
    <cellStyle name="Accent2 2_Regulatory Template" xfId="261"/>
    <cellStyle name="Accent2 3" xfId="262"/>
    <cellStyle name="Accent2 4" xfId="263"/>
    <cellStyle name="Accent2 5" xfId="264"/>
    <cellStyle name="Accent2 6" xfId="265"/>
    <cellStyle name="Accent2 7" xfId="266"/>
    <cellStyle name="Accent3 - 20%" xfId="267"/>
    <cellStyle name="Accent3 - 40%" xfId="268"/>
    <cellStyle name="Accent3 - 60%" xfId="269"/>
    <cellStyle name="Accent3 2" xfId="270"/>
    <cellStyle name="Accent3 2 2" xfId="271"/>
    <cellStyle name="Accent3 2 2 2" xfId="272"/>
    <cellStyle name="Accent3 2 2 3" xfId="5919"/>
    <cellStyle name="Accent3 2 2_Regulatory Template" xfId="273"/>
    <cellStyle name="Accent3 2 3" xfId="5920"/>
    <cellStyle name="Accent3 2_Regulatory Template" xfId="274"/>
    <cellStyle name="Accent3 3" xfId="275"/>
    <cellStyle name="Accent3 4" xfId="276"/>
    <cellStyle name="Accent3 5" xfId="277"/>
    <cellStyle name="Accent3 6" xfId="278"/>
    <cellStyle name="Accent3 7" xfId="279"/>
    <cellStyle name="Accent4" xfId="3" builtinId="41"/>
    <cellStyle name="Accent4 - 20%" xfId="280"/>
    <cellStyle name="Accent4 - 40%" xfId="281"/>
    <cellStyle name="Accent4 - 60%" xfId="282"/>
    <cellStyle name="Accent4 2" xfId="283"/>
    <cellStyle name="Accent4 2 2" xfId="284"/>
    <cellStyle name="Accent4 2 2 2" xfId="285"/>
    <cellStyle name="Accent4 2 2 3" xfId="5921"/>
    <cellStyle name="Accent4 2 2_Regulatory Template" xfId="286"/>
    <cellStyle name="Accent4 2 3" xfId="5922"/>
    <cellStyle name="Accent4 2_Regulatory Template" xfId="287"/>
    <cellStyle name="Accent4 3" xfId="288"/>
    <cellStyle name="Accent4 4" xfId="289"/>
    <cellStyle name="Accent4 5" xfId="290"/>
    <cellStyle name="Accent4 6" xfId="291"/>
    <cellStyle name="Accent4 7" xfId="292"/>
    <cellStyle name="Accent5 - 20%" xfId="293"/>
    <cellStyle name="Accent5 - 40%" xfId="294"/>
    <cellStyle name="Accent5 - 60%" xfId="295"/>
    <cellStyle name="Accent5 2" xfId="296"/>
    <cellStyle name="Accent5 2 2" xfId="5923"/>
    <cellStyle name="Accent5 3" xfId="5924"/>
    <cellStyle name="Accent5 4" xfId="5925"/>
    <cellStyle name="Accent6 - 20%" xfId="297"/>
    <cellStyle name="Accent6 - 40%" xfId="298"/>
    <cellStyle name="Accent6 - 60%" xfId="299"/>
    <cellStyle name="Accent6 2" xfId="300"/>
    <cellStyle name="Accent6 2 2" xfId="301"/>
    <cellStyle name="Accent6 2 2 2" xfId="302"/>
    <cellStyle name="Accent6 2 2 3" xfId="5926"/>
    <cellStyle name="Accent6 2 2_Regulatory Template" xfId="303"/>
    <cellStyle name="Accent6 2 3" xfId="5927"/>
    <cellStyle name="Accent6 2_Regulatory Template" xfId="304"/>
    <cellStyle name="Accent6 3" xfId="305"/>
    <cellStyle name="Accent6 4" xfId="306"/>
    <cellStyle name="Accent6 5" xfId="307"/>
    <cellStyle name="Accent6 6" xfId="308"/>
    <cellStyle name="Accent6 7" xfId="309"/>
    <cellStyle name="Agara" xfId="310"/>
    <cellStyle name="Assumption Currency." xfId="311"/>
    <cellStyle name="Assumption Date." xfId="312"/>
    <cellStyle name="Assumption Heading." xfId="313"/>
    <cellStyle name="Assumption Multiple." xfId="314"/>
    <cellStyle name="Assumption Number." xfId="315"/>
    <cellStyle name="Assumption Percentage." xfId="316"/>
    <cellStyle name="Assumption Year." xfId="317"/>
    <cellStyle name="Assumptions Right Number" xfId="5928"/>
    <cellStyle name="B79812_.wvu.PrintTitlest" xfId="318"/>
    <cellStyle name="Bad 2" xfId="319"/>
    <cellStyle name="Bad 2 2" xfId="320"/>
    <cellStyle name="Bad 2 2 2" xfId="321"/>
    <cellStyle name="Bad 2 2 3" xfId="5929"/>
    <cellStyle name="Bad 2 2_Regulatory Template" xfId="322"/>
    <cellStyle name="Bad 2 3" xfId="5930"/>
    <cellStyle name="Bad 2_Regulatory Template" xfId="323"/>
    <cellStyle name="Bad 3" xfId="324"/>
    <cellStyle name="Bad 4" xfId="325"/>
    <cellStyle name="Bad 5" xfId="326"/>
    <cellStyle name="Bad 6" xfId="327"/>
    <cellStyle name="Bad 7" xfId="328"/>
    <cellStyle name="Bad 8" xfId="5055"/>
    <cellStyle name="Black" xfId="329"/>
    <cellStyle name="Blockout" xfId="330"/>
    <cellStyle name="Blockout 2" xfId="331"/>
    <cellStyle name="Blockout 3" xfId="332"/>
    <cellStyle name="Blockout 4" xfId="333"/>
    <cellStyle name="blp_column_header" xfId="334"/>
    <cellStyle name="Blue" xfId="335"/>
    <cellStyle name="Calculation 2" xfId="336"/>
    <cellStyle name="Calculation 2 2" xfId="337"/>
    <cellStyle name="Calculation 2 2 2" xfId="338"/>
    <cellStyle name="Calculation 2 2 2 2" xfId="339"/>
    <cellStyle name="Calculation 2 2 2 2 2" xfId="340"/>
    <cellStyle name="Calculation 2 2 2 2 3" xfId="341"/>
    <cellStyle name="Calculation 2 2 2 3" xfId="342"/>
    <cellStyle name="Calculation 2 2 2 4" xfId="343"/>
    <cellStyle name="Calculation 2 2 3" xfId="344"/>
    <cellStyle name="Calculation 2 2 3 2" xfId="345"/>
    <cellStyle name="Calculation 2 2 3 2 2" xfId="346"/>
    <cellStyle name="Calculation 2 2 3 2 3" xfId="347"/>
    <cellStyle name="Calculation 2 2 3 3" xfId="348"/>
    <cellStyle name="Calculation 2 2 3 4" xfId="349"/>
    <cellStyle name="Calculation 2 2 4" xfId="350"/>
    <cellStyle name="Calculation 2 2 4 2" xfId="351"/>
    <cellStyle name="Calculation 2 2 4 3" xfId="352"/>
    <cellStyle name="Calculation 2 2 5" xfId="353"/>
    <cellStyle name="Calculation 2 2 6" xfId="354"/>
    <cellStyle name="Calculation 2 2 7" xfId="5931"/>
    <cellStyle name="Calculation 2 2_Regulatory Template" xfId="355"/>
    <cellStyle name="Calculation 2 3" xfId="356"/>
    <cellStyle name="Calculation 2 3 2" xfId="357"/>
    <cellStyle name="Calculation 2 3 2 2" xfId="358"/>
    <cellStyle name="Calculation 2 3 2 2 2" xfId="359"/>
    <cellStyle name="Calculation 2 3 2 2 3" xfId="360"/>
    <cellStyle name="Calculation 2 3 2 3" xfId="361"/>
    <cellStyle name="Calculation 2 3 2 4" xfId="362"/>
    <cellStyle name="Calculation 2 3 3" xfId="363"/>
    <cellStyle name="Calculation 2 3 3 2" xfId="364"/>
    <cellStyle name="Calculation 2 3 3 2 2" xfId="365"/>
    <cellStyle name="Calculation 2 3 3 2 3" xfId="366"/>
    <cellStyle name="Calculation 2 3 3 3" xfId="367"/>
    <cellStyle name="Calculation 2 3 3 4" xfId="368"/>
    <cellStyle name="Calculation 2 3 4" xfId="369"/>
    <cellStyle name="Calculation 2 3 4 2" xfId="370"/>
    <cellStyle name="Calculation 2 3 4 3" xfId="371"/>
    <cellStyle name="Calculation 2 3 5" xfId="372"/>
    <cellStyle name="Calculation 2 3 6" xfId="373"/>
    <cellStyle name="Calculation 2 4" xfId="374"/>
    <cellStyle name="Calculation 2 4 2" xfId="375"/>
    <cellStyle name="Calculation 2 4 2 2" xfId="376"/>
    <cellStyle name="Calculation 2 4 2 2 2" xfId="377"/>
    <cellStyle name="Calculation 2 4 2 2 3" xfId="378"/>
    <cellStyle name="Calculation 2 4 2 3" xfId="379"/>
    <cellStyle name="Calculation 2 4 2 4" xfId="380"/>
    <cellStyle name="Calculation 2 4 3" xfId="381"/>
    <cellStyle name="Calculation 2 4 3 2" xfId="382"/>
    <cellStyle name="Calculation 2 4 3 2 2" xfId="383"/>
    <cellStyle name="Calculation 2 4 3 2 3" xfId="384"/>
    <cellStyle name="Calculation 2 4 3 3" xfId="385"/>
    <cellStyle name="Calculation 2 4 3 4" xfId="386"/>
    <cellStyle name="Calculation 2 4 4" xfId="387"/>
    <cellStyle name="Calculation 2 4 4 2" xfId="388"/>
    <cellStyle name="Calculation 2 4 4 3" xfId="389"/>
    <cellStyle name="Calculation 2 4 5" xfId="390"/>
    <cellStyle name="Calculation 2 4 6" xfId="391"/>
    <cellStyle name="Calculation 2 5" xfId="392"/>
    <cellStyle name="Calculation 2 5 2" xfId="393"/>
    <cellStyle name="Calculation 2 5 2 2" xfId="394"/>
    <cellStyle name="Calculation 2 5 2 2 2" xfId="395"/>
    <cellStyle name="Calculation 2 5 2 2 3" xfId="396"/>
    <cellStyle name="Calculation 2 5 2 3" xfId="397"/>
    <cellStyle name="Calculation 2 5 2 4" xfId="398"/>
    <cellStyle name="Calculation 2 5 3" xfId="399"/>
    <cellStyle name="Calculation 2 5 3 2" xfId="400"/>
    <cellStyle name="Calculation 2 5 3 2 2" xfId="401"/>
    <cellStyle name="Calculation 2 5 3 2 3" xfId="402"/>
    <cellStyle name="Calculation 2 5 3 3" xfId="403"/>
    <cellStyle name="Calculation 2 5 3 4" xfId="404"/>
    <cellStyle name="Calculation 2 5 4" xfId="405"/>
    <cellStyle name="Calculation 2 5 4 2" xfId="406"/>
    <cellStyle name="Calculation 2 5 4 3" xfId="407"/>
    <cellStyle name="Calculation 2 5 5" xfId="408"/>
    <cellStyle name="Calculation 2 5 6" xfId="409"/>
    <cellStyle name="Calculation 2 6" xfId="410"/>
    <cellStyle name="Calculation 2 6 2" xfId="411"/>
    <cellStyle name="Calculation 2 6 3" xfId="412"/>
    <cellStyle name="Calculation 2 7" xfId="413"/>
    <cellStyle name="Calculation 2 8" xfId="414"/>
    <cellStyle name="Calculation 2 9" xfId="5932"/>
    <cellStyle name="Calculation 2_Regulatory Template" xfId="415"/>
    <cellStyle name="Calculation 3" xfId="416"/>
    <cellStyle name="Calculation 4" xfId="417"/>
    <cellStyle name="Calculation 5" xfId="418"/>
    <cellStyle name="Calculation 6" xfId="419"/>
    <cellStyle name="Calculation 7" xfId="420"/>
    <cellStyle name="Calculation 8" xfId="5056"/>
    <cellStyle name="Cell Link." xfId="421"/>
    <cellStyle name="Check Cell 2" xfId="422"/>
    <cellStyle name="Check Cell 2 2" xfId="423"/>
    <cellStyle name="Check Cell 2 2 2" xfId="424"/>
    <cellStyle name="Check Cell 2 2 2 2" xfId="425"/>
    <cellStyle name="Check Cell 3" xfId="5057"/>
    <cellStyle name="Check Cell 4" xfId="5933"/>
    <cellStyle name="Column - Heading" xfId="426"/>
    <cellStyle name="Comma" xfId="1" builtinId="3"/>
    <cellStyle name="Comma [0] 2" xfId="427"/>
    <cellStyle name="Comma [0]7Z_87C" xfId="428"/>
    <cellStyle name="Comma 0" xfId="429"/>
    <cellStyle name="Comma 1" xfId="430"/>
    <cellStyle name="Comma 1 2" xfId="5934"/>
    <cellStyle name="Comma 10" xfId="431"/>
    <cellStyle name="Comma 10 2" xfId="432"/>
    <cellStyle name="Comma 10 2 2" xfId="433"/>
    <cellStyle name="Comma 11" xfId="434"/>
    <cellStyle name="Comma 12" xfId="435"/>
    <cellStyle name="Comma 13" xfId="436"/>
    <cellStyle name="Comma 14" xfId="437"/>
    <cellStyle name="Comma 14 2" xfId="438"/>
    <cellStyle name="Comma 15" xfId="439"/>
    <cellStyle name="Comma 15 2" xfId="440"/>
    <cellStyle name="Comma 16" xfId="5874"/>
    <cellStyle name="Comma 17" xfId="5935"/>
    <cellStyle name="Comma 18" xfId="5936"/>
    <cellStyle name="Comma 18 2" xfId="5937"/>
    <cellStyle name="Comma 19" xfId="5938"/>
    <cellStyle name="Comma 2" xfId="441"/>
    <cellStyle name="Comma 2 10" xfId="442"/>
    <cellStyle name="Comma 2 100" xfId="443"/>
    <cellStyle name="Comma 2 101" xfId="444"/>
    <cellStyle name="Comma 2 102" xfId="445"/>
    <cellStyle name="Comma 2 103" xfId="446"/>
    <cellStyle name="Comma 2 104" xfId="447"/>
    <cellStyle name="Comma 2 105" xfId="448"/>
    <cellStyle name="Comma 2 106" xfId="449"/>
    <cellStyle name="Comma 2 107" xfId="450"/>
    <cellStyle name="Comma 2 108" xfId="451"/>
    <cellStyle name="Comma 2 109" xfId="452"/>
    <cellStyle name="Comma 2 11" xfId="453"/>
    <cellStyle name="Comma 2 110" xfId="454"/>
    <cellStyle name="Comma 2 111" xfId="455"/>
    <cellStyle name="Comma 2 112" xfId="456"/>
    <cellStyle name="Comma 2 113" xfId="457"/>
    <cellStyle name="Comma 2 114" xfId="458"/>
    <cellStyle name="Comma 2 115" xfId="459"/>
    <cellStyle name="Comma 2 116" xfId="460"/>
    <cellStyle name="Comma 2 117" xfId="461"/>
    <cellStyle name="Comma 2 118" xfId="462"/>
    <cellStyle name="Comma 2 119" xfId="463"/>
    <cellStyle name="Comma 2 12" xfId="464"/>
    <cellStyle name="Comma 2 120" xfId="465"/>
    <cellStyle name="Comma 2 121" xfId="466"/>
    <cellStyle name="Comma 2 122" xfId="467"/>
    <cellStyle name="Comma 2 123" xfId="468"/>
    <cellStyle name="Comma 2 124" xfId="469"/>
    <cellStyle name="Comma 2 125" xfId="470"/>
    <cellStyle name="Comma 2 126" xfId="471"/>
    <cellStyle name="Comma 2 127" xfId="472"/>
    <cellStyle name="Comma 2 128" xfId="473"/>
    <cellStyle name="Comma 2 129" xfId="474"/>
    <cellStyle name="Comma 2 13" xfId="475"/>
    <cellStyle name="Comma 2 130" xfId="476"/>
    <cellStyle name="Comma 2 131" xfId="477"/>
    <cellStyle name="Comma 2 132" xfId="478"/>
    <cellStyle name="Comma 2 133" xfId="479"/>
    <cellStyle name="Comma 2 134" xfId="480"/>
    <cellStyle name="Comma 2 135" xfId="481"/>
    <cellStyle name="Comma 2 136" xfId="482"/>
    <cellStyle name="Comma 2 137" xfId="483"/>
    <cellStyle name="Comma 2 138" xfId="484"/>
    <cellStyle name="Comma 2 139" xfId="485"/>
    <cellStyle name="Comma 2 14" xfId="486"/>
    <cellStyle name="Comma 2 140" xfId="487"/>
    <cellStyle name="Comma 2 141" xfId="488"/>
    <cellStyle name="Comma 2 142" xfId="489"/>
    <cellStyle name="Comma 2 143" xfId="490"/>
    <cellStyle name="Comma 2 144" xfId="491"/>
    <cellStyle name="Comma 2 145" xfId="492"/>
    <cellStyle name="Comma 2 146" xfId="493"/>
    <cellStyle name="Comma 2 147" xfId="494"/>
    <cellStyle name="Comma 2 148" xfId="495"/>
    <cellStyle name="Comma 2 149" xfId="496"/>
    <cellStyle name="Comma 2 15" xfId="497"/>
    <cellStyle name="Comma 2 150" xfId="498"/>
    <cellStyle name="Comma 2 151" xfId="499"/>
    <cellStyle name="Comma 2 152" xfId="500"/>
    <cellStyle name="Comma 2 153" xfId="501"/>
    <cellStyle name="Comma 2 154" xfId="502"/>
    <cellStyle name="Comma 2 155" xfId="503"/>
    <cellStyle name="Comma 2 156" xfId="504"/>
    <cellStyle name="Comma 2 157" xfId="505"/>
    <cellStyle name="Comma 2 158" xfId="506"/>
    <cellStyle name="Comma 2 159" xfId="507"/>
    <cellStyle name="Comma 2 16" xfId="508"/>
    <cellStyle name="Comma 2 160" xfId="509"/>
    <cellStyle name="Comma 2 161" xfId="510"/>
    <cellStyle name="Comma 2 162" xfId="511"/>
    <cellStyle name="Comma 2 163" xfId="512"/>
    <cellStyle name="Comma 2 164" xfId="513"/>
    <cellStyle name="Comma 2 165" xfId="514"/>
    <cellStyle name="Comma 2 166" xfId="515"/>
    <cellStyle name="Comma 2 167" xfId="516"/>
    <cellStyle name="Comma 2 168" xfId="517"/>
    <cellStyle name="Comma 2 169" xfId="518"/>
    <cellStyle name="Comma 2 17" xfId="519"/>
    <cellStyle name="Comma 2 170" xfId="520"/>
    <cellStyle name="Comma 2 171" xfId="521"/>
    <cellStyle name="Comma 2 172" xfId="522"/>
    <cellStyle name="Comma 2 173" xfId="523"/>
    <cellStyle name="Comma 2 174" xfId="524"/>
    <cellStyle name="Comma 2 175" xfId="525"/>
    <cellStyle name="Comma 2 176" xfId="526"/>
    <cellStyle name="Comma 2 177" xfId="527"/>
    <cellStyle name="Comma 2 178" xfId="528"/>
    <cellStyle name="Comma 2 179" xfId="529"/>
    <cellStyle name="Comma 2 18" xfId="530"/>
    <cellStyle name="Comma 2 180" xfId="531"/>
    <cellStyle name="Comma 2 181" xfId="532"/>
    <cellStyle name="Comma 2 182" xfId="533"/>
    <cellStyle name="Comma 2 183" xfId="534"/>
    <cellStyle name="Comma 2 184" xfId="535"/>
    <cellStyle name="Comma 2 185" xfId="536"/>
    <cellStyle name="Comma 2 186" xfId="537"/>
    <cellStyle name="Comma 2 187" xfId="538"/>
    <cellStyle name="Comma 2 188" xfId="539"/>
    <cellStyle name="Comma 2 189" xfId="540"/>
    <cellStyle name="Comma 2 19" xfId="541"/>
    <cellStyle name="Comma 2 190" xfId="542"/>
    <cellStyle name="Comma 2 191" xfId="543"/>
    <cellStyle name="Comma 2 192" xfId="544"/>
    <cellStyle name="Comma 2 193" xfId="545"/>
    <cellStyle name="Comma 2 194" xfId="546"/>
    <cellStyle name="Comma 2 195" xfId="547"/>
    <cellStyle name="Comma 2 196" xfId="548"/>
    <cellStyle name="Comma 2 197" xfId="5058"/>
    <cellStyle name="Comma 2 198" xfId="5059"/>
    <cellStyle name="Comma 2 199" xfId="5060"/>
    <cellStyle name="Comma 2 2" xfId="549"/>
    <cellStyle name="Comma 2 2 10" xfId="550"/>
    <cellStyle name="Comma 2 2 100" xfId="551"/>
    <cellStyle name="Comma 2 2 1000" xfId="552"/>
    <cellStyle name="Comma 2 2 1001" xfId="553"/>
    <cellStyle name="Comma 2 2 1002" xfId="554"/>
    <cellStyle name="Comma 2 2 1003" xfId="555"/>
    <cellStyle name="Comma 2 2 1004" xfId="556"/>
    <cellStyle name="Comma 2 2 1005" xfId="557"/>
    <cellStyle name="Comma 2 2 1006" xfId="558"/>
    <cellStyle name="Comma 2 2 1007" xfId="559"/>
    <cellStyle name="Comma 2 2 1008" xfId="560"/>
    <cellStyle name="Comma 2 2 1009" xfId="561"/>
    <cellStyle name="Comma 2 2 101" xfId="562"/>
    <cellStyle name="Comma 2 2 1010" xfId="563"/>
    <cellStyle name="Comma 2 2 1011" xfId="564"/>
    <cellStyle name="Comma 2 2 1012" xfId="565"/>
    <cellStyle name="Comma 2 2 1013" xfId="566"/>
    <cellStyle name="Comma 2 2 1014" xfId="567"/>
    <cellStyle name="Comma 2 2 1015" xfId="568"/>
    <cellStyle name="Comma 2 2 1016" xfId="569"/>
    <cellStyle name="Comma 2 2 1017" xfId="570"/>
    <cellStyle name="Comma 2 2 1018" xfId="571"/>
    <cellStyle name="Comma 2 2 1019" xfId="572"/>
    <cellStyle name="Comma 2 2 102" xfId="573"/>
    <cellStyle name="Comma 2 2 1020" xfId="574"/>
    <cellStyle name="Comma 2 2 1021" xfId="575"/>
    <cellStyle name="Comma 2 2 1022" xfId="576"/>
    <cellStyle name="Comma 2 2 1023" xfId="577"/>
    <cellStyle name="Comma 2 2 1024" xfId="578"/>
    <cellStyle name="Comma 2 2 1025" xfId="579"/>
    <cellStyle name="Comma 2 2 1026" xfId="580"/>
    <cellStyle name="Comma 2 2 1027" xfId="581"/>
    <cellStyle name="Comma 2 2 1028" xfId="582"/>
    <cellStyle name="Comma 2 2 1029" xfId="583"/>
    <cellStyle name="Comma 2 2 103" xfId="584"/>
    <cellStyle name="Comma 2 2 1030" xfId="585"/>
    <cellStyle name="Comma 2 2 1031" xfId="586"/>
    <cellStyle name="Comma 2 2 1032" xfId="587"/>
    <cellStyle name="Comma 2 2 1033" xfId="588"/>
    <cellStyle name="Comma 2 2 1034" xfId="589"/>
    <cellStyle name="Comma 2 2 1035" xfId="590"/>
    <cellStyle name="Comma 2 2 1036" xfId="591"/>
    <cellStyle name="Comma 2 2 1037" xfId="592"/>
    <cellStyle name="Comma 2 2 1038" xfId="593"/>
    <cellStyle name="Comma 2 2 1039" xfId="594"/>
    <cellStyle name="Comma 2 2 104" xfId="595"/>
    <cellStyle name="Comma 2 2 1040" xfId="596"/>
    <cellStyle name="Comma 2 2 1041" xfId="597"/>
    <cellStyle name="Comma 2 2 1042" xfId="598"/>
    <cellStyle name="Comma 2 2 1043" xfId="599"/>
    <cellStyle name="Comma 2 2 1044" xfId="600"/>
    <cellStyle name="Comma 2 2 1045" xfId="601"/>
    <cellStyle name="Comma 2 2 1046" xfId="602"/>
    <cellStyle name="Comma 2 2 1047" xfId="603"/>
    <cellStyle name="Comma 2 2 1048" xfId="604"/>
    <cellStyle name="Comma 2 2 1049" xfId="605"/>
    <cellStyle name="Comma 2 2 105" xfId="606"/>
    <cellStyle name="Comma 2 2 1050" xfId="607"/>
    <cellStyle name="Comma 2 2 1051" xfId="608"/>
    <cellStyle name="Comma 2 2 1052" xfId="609"/>
    <cellStyle name="Comma 2 2 1053" xfId="610"/>
    <cellStyle name="Comma 2 2 1054" xfId="611"/>
    <cellStyle name="Comma 2 2 1055" xfId="612"/>
    <cellStyle name="Comma 2 2 1056" xfId="613"/>
    <cellStyle name="Comma 2 2 1057" xfId="614"/>
    <cellStyle name="Comma 2 2 1058" xfId="615"/>
    <cellStyle name="Comma 2 2 1059" xfId="616"/>
    <cellStyle name="Comma 2 2 106" xfId="617"/>
    <cellStyle name="Comma 2 2 1060" xfId="618"/>
    <cellStyle name="Comma 2 2 1061" xfId="619"/>
    <cellStyle name="Comma 2 2 1062" xfId="620"/>
    <cellStyle name="Comma 2 2 1063" xfId="621"/>
    <cellStyle name="Comma 2 2 1064" xfId="622"/>
    <cellStyle name="Comma 2 2 1065" xfId="623"/>
    <cellStyle name="Comma 2 2 1066" xfId="624"/>
    <cellStyle name="Comma 2 2 1067" xfId="625"/>
    <cellStyle name="Comma 2 2 1068" xfId="626"/>
    <cellStyle name="Comma 2 2 1069" xfId="627"/>
    <cellStyle name="Comma 2 2 107" xfId="628"/>
    <cellStyle name="Comma 2 2 1070" xfId="629"/>
    <cellStyle name="Comma 2 2 1071" xfId="630"/>
    <cellStyle name="Comma 2 2 1072" xfId="631"/>
    <cellStyle name="Comma 2 2 1073" xfId="632"/>
    <cellStyle name="Comma 2 2 1074" xfId="633"/>
    <cellStyle name="Comma 2 2 1075" xfId="634"/>
    <cellStyle name="Comma 2 2 1076" xfId="635"/>
    <cellStyle name="Comma 2 2 1077" xfId="636"/>
    <cellStyle name="Comma 2 2 1078" xfId="637"/>
    <cellStyle name="Comma 2 2 1079" xfId="638"/>
    <cellStyle name="Comma 2 2 108" xfId="639"/>
    <cellStyle name="Comma 2 2 1080" xfId="640"/>
    <cellStyle name="Comma 2 2 1081" xfId="641"/>
    <cellStyle name="Comma 2 2 1082" xfId="642"/>
    <cellStyle name="Comma 2 2 1083" xfId="643"/>
    <cellStyle name="Comma 2 2 1084" xfId="644"/>
    <cellStyle name="Comma 2 2 1085" xfId="645"/>
    <cellStyle name="Comma 2 2 1086" xfId="646"/>
    <cellStyle name="Comma 2 2 1087" xfId="647"/>
    <cellStyle name="Comma 2 2 1088" xfId="648"/>
    <cellStyle name="Comma 2 2 1089" xfId="649"/>
    <cellStyle name="Comma 2 2 109" xfId="650"/>
    <cellStyle name="Comma 2 2 1090" xfId="651"/>
    <cellStyle name="Comma 2 2 1091" xfId="652"/>
    <cellStyle name="Comma 2 2 1092" xfId="653"/>
    <cellStyle name="Comma 2 2 1093" xfId="654"/>
    <cellStyle name="Comma 2 2 1094" xfId="655"/>
    <cellStyle name="Comma 2 2 1095" xfId="656"/>
    <cellStyle name="Comma 2 2 1096" xfId="657"/>
    <cellStyle name="Comma 2 2 1097" xfId="658"/>
    <cellStyle name="Comma 2 2 1098" xfId="659"/>
    <cellStyle name="Comma 2 2 1099" xfId="660"/>
    <cellStyle name="Comma 2 2 11" xfId="661"/>
    <cellStyle name="Comma 2 2 110" xfId="662"/>
    <cellStyle name="Comma 2 2 1100" xfId="663"/>
    <cellStyle name="Comma 2 2 1101" xfId="664"/>
    <cellStyle name="Comma 2 2 1102" xfId="665"/>
    <cellStyle name="Comma 2 2 1103" xfId="666"/>
    <cellStyle name="Comma 2 2 1104" xfId="667"/>
    <cellStyle name="Comma 2 2 1105" xfId="668"/>
    <cellStyle name="Comma 2 2 1106" xfId="669"/>
    <cellStyle name="Comma 2 2 1107" xfId="670"/>
    <cellStyle name="Comma 2 2 1108" xfId="671"/>
    <cellStyle name="Comma 2 2 1109" xfId="672"/>
    <cellStyle name="Comma 2 2 111" xfId="673"/>
    <cellStyle name="Comma 2 2 1110" xfId="674"/>
    <cellStyle name="Comma 2 2 1111" xfId="675"/>
    <cellStyle name="Comma 2 2 1112" xfId="676"/>
    <cellStyle name="Comma 2 2 1113" xfId="677"/>
    <cellStyle name="Comma 2 2 1114" xfId="678"/>
    <cellStyle name="Comma 2 2 1115" xfId="679"/>
    <cellStyle name="Comma 2 2 1116" xfId="680"/>
    <cellStyle name="Comma 2 2 1117" xfId="681"/>
    <cellStyle name="Comma 2 2 1118" xfId="682"/>
    <cellStyle name="Comma 2 2 1119" xfId="683"/>
    <cellStyle name="Comma 2 2 112" xfId="684"/>
    <cellStyle name="Comma 2 2 1120" xfId="685"/>
    <cellStyle name="Comma 2 2 1121" xfId="686"/>
    <cellStyle name="Comma 2 2 1122" xfId="687"/>
    <cellStyle name="Comma 2 2 1123" xfId="688"/>
    <cellStyle name="Comma 2 2 1124" xfId="689"/>
    <cellStyle name="Comma 2 2 1125" xfId="690"/>
    <cellStyle name="Comma 2 2 1126" xfId="691"/>
    <cellStyle name="Comma 2 2 1127" xfId="692"/>
    <cellStyle name="Comma 2 2 1128" xfId="693"/>
    <cellStyle name="Comma 2 2 1129" xfId="694"/>
    <cellStyle name="Comma 2 2 113" xfId="695"/>
    <cellStyle name="Comma 2 2 1130" xfId="696"/>
    <cellStyle name="Comma 2 2 1131" xfId="697"/>
    <cellStyle name="Comma 2 2 1132" xfId="698"/>
    <cellStyle name="Comma 2 2 1133" xfId="699"/>
    <cellStyle name="Comma 2 2 1134" xfId="700"/>
    <cellStyle name="Comma 2 2 1135" xfId="701"/>
    <cellStyle name="Comma 2 2 1136" xfId="702"/>
    <cellStyle name="Comma 2 2 1137" xfId="703"/>
    <cellStyle name="Comma 2 2 1138" xfId="704"/>
    <cellStyle name="Comma 2 2 1139" xfId="705"/>
    <cellStyle name="Comma 2 2 114" xfId="706"/>
    <cellStyle name="Comma 2 2 1140" xfId="707"/>
    <cellStyle name="Comma 2 2 1141" xfId="708"/>
    <cellStyle name="Comma 2 2 1142" xfId="709"/>
    <cellStyle name="Comma 2 2 1143" xfId="710"/>
    <cellStyle name="Comma 2 2 1144" xfId="711"/>
    <cellStyle name="Comma 2 2 1145" xfId="712"/>
    <cellStyle name="Comma 2 2 1146" xfId="713"/>
    <cellStyle name="Comma 2 2 1147" xfId="714"/>
    <cellStyle name="Comma 2 2 1148" xfId="715"/>
    <cellStyle name="Comma 2 2 1149" xfId="716"/>
    <cellStyle name="Comma 2 2 115" xfId="717"/>
    <cellStyle name="Comma 2 2 1150" xfId="718"/>
    <cellStyle name="Comma 2 2 1151" xfId="719"/>
    <cellStyle name="Comma 2 2 1152" xfId="720"/>
    <cellStyle name="Comma 2 2 1153" xfId="721"/>
    <cellStyle name="Comma 2 2 1154" xfId="722"/>
    <cellStyle name="Comma 2 2 1155" xfId="5061"/>
    <cellStyle name="Comma 2 2 1156" xfId="5062"/>
    <cellStyle name="Comma 2 2 1157" xfId="5063"/>
    <cellStyle name="Comma 2 2 116" xfId="723"/>
    <cellStyle name="Comma 2 2 117" xfId="724"/>
    <cellStyle name="Comma 2 2 118" xfId="725"/>
    <cellStyle name="Comma 2 2 119" xfId="726"/>
    <cellStyle name="Comma 2 2 12" xfId="727"/>
    <cellStyle name="Comma 2 2 120" xfId="728"/>
    <cellStyle name="Comma 2 2 121" xfId="729"/>
    <cellStyle name="Comma 2 2 122" xfId="730"/>
    <cellStyle name="Comma 2 2 123" xfId="731"/>
    <cellStyle name="Comma 2 2 124" xfId="732"/>
    <cellStyle name="Comma 2 2 125" xfId="733"/>
    <cellStyle name="Comma 2 2 126" xfId="734"/>
    <cellStyle name="Comma 2 2 127" xfId="735"/>
    <cellStyle name="Comma 2 2 128" xfId="736"/>
    <cellStyle name="Comma 2 2 129" xfId="737"/>
    <cellStyle name="Comma 2 2 13" xfId="738"/>
    <cellStyle name="Comma 2 2 130" xfId="739"/>
    <cellStyle name="Comma 2 2 131" xfId="740"/>
    <cellStyle name="Comma 2 2 132" xfId="741"/>
    <cellStyle name="Comma 2 2 133" xfId="742"/>
    <cellStyle name="Comma 2 2 134" xfId="743"/>
    <cellStyle name="Comma 2 2 135" xfId="744"/>
    <cellStyle name="Comma 2 2 136" xfId="745"/>
    <cellStyle name="Comma 2 2 137" xfId="746"/>
    <cellStyle name="Comma 2 2 138" xfId="747"/>
    <cellStyle name="Comma 2 2 139" xfId="748"/>
    <cellStyle name="Comma 2 2 14" xfId="749"/>
    <cellStyle name="Comma 2 2 140" xfId="750"/>
    <cellStyle name="Comma 2 2 141" xfId="751"/>
    <cellStyle name="Comma 2 2 142" xfId="752"/>
    <cellStyle name="Comma 2 2 143" xfId="753"/>
    <cellStyle name="Comma 2 2 144" xfId="754"/>
    <cellStyle name="Comma 2 2 145" xfId="755"/>
    <cellStyle name="Comma 2 2 146" xfId="756"/>
    <cellStyle name="Comma 2 2 147" xfId="757"/>
    <cellStyle name="Comma 2 2 148" xfId="758"/>
    <cellStyle name="Comma 2 2 149" xfId="759"/>
    <cellStyle name="Comma 2 2 15" xfId="760"/>
    <cellStyle name="Comma 2 2 150" xfId="761"/>
    <cellStyle name="Comma 2 2 151" xfId="762"/>
    <cellStyle name="Comma 2 2 152" xfId="763"/>
    <cellStyle name="Comma 2 2 153" xfId="764"/>
    <cellStyle name="Comma 2 2 154" xfId="765"/>
    <cellStyle name="Comma 2 2 155" xfId="766"/>
    <cellStyle name="Comma 2 2 156" xfId="767"/>
    <cellStyle name="Comma 2 2 157" xfId="768"/>
    <cellStyle name="Comma 2 2 158" xfId="769"/>
    <cellStyle name="Comma 2 2 159" xfId="770"/>
    <cellStyle name="Comma 2 2 16" xfId="771"/>
    <cellStyle name="Comma 2 2 160" xfId="772"/>
    <cellStyle name="Comma 2 2 161" xfId="773"/>
    <cellStyle name="Comma 2 2 162" xfId="774"/>
    <cellStyle name="Comma 2 2 163" xfId="775"/>
    <cellStyle name="Comma 2 2 164" xfId="776"/>
    <cellStyle name="Comma 2 2 165" xfId="777"/>
    <cellStyle name="Comma 2 2 166" xfId="778"/>
    <cellStyle name="Comma 2 2 167" xfId="779"/>
    <cellStyle name="Comma 2 2 168" xfId="780"/>
    <cellStyle name="Comma 2 2 169" xfId="781"/>
    <cellStyle name="Comma 2 2 17" xfId="782"/>
    <cellStyle name="Comma 2 2 170" xfId="783"/>
    <cellStyle name="Comma 2 2 171" xfId="784"/>
    <cellStyle name="Comma 2 2 172" xfId="785"/>
    <cellStyle name="Comma 2 2 173" xfId="786"/>
    <cellStyle name="Comma 2 2 174" xfId="787"/>
    <cellStyle name="Comma 2 2 175" xfId="788"/>
    <cellStyle name="Comma 2 2 176" xfId="789"/>
    <cellStyle name="Comma 2 2 177" xfId="790"/>
    <cellStyle name="Comma 2 2 178" xfId="791"/>
    <cellStyle name="Comma 2 2 179" xfId="792"/>
    <cellStyle name="Comma 2 2 18" xfId="793"/>
    <cellStyle name="Comma 2 2 180" xfId="794"/>
    <cellStyle name="Comma 2 2 181" xfId="795"/>
    <cellStyle name="Comma 2 2 182" xfId="796"/>
    <cellStyle name="Comma 2 2 183" xfId="797"/>
    <cellStyle name="Comma 2 2 184" xfId="798"/>
    <cellStyle name="Comma 2 2 185" xfId="799"/>
    <cellStyle name="Comma 2 2 186" xfId="800"/>
    <cellStyle name="Comma 2 2 187" xfId="801"/>
    <cellStyle name="Comma 2 2 188" xfId="802"/>
    <cellStyle name="Comma 2 2 189" xfId="803"/>
    <cellStyle name="Comma 2 2 19" xfId="804"/>
    <cellStyle name="Comma 2 2 190" xfId="805"/>
    <cellStyle name="Comma 2 2 191" xfId="806"/>
    <cellStyle name="Comma 2 2 192" xfId="807"/>
    <cellStyle name="Comma 2 2 193" xfId="808"/>
    <cellStyle name="Comma 2 2 194" xfId="809"/>
    <cellStyle name="Comma 2 2 195" xfId="810"/>
    <cellStyle name="Comma 2 2 196" xfId="811"/>
    <cellStyle name="Comma 2 2 197" xfId="812"/>
    <cellStyle name="Comma 2 2 198" xfId="813"/>
    <cellStyle name="Comma 2 2 199" xfId="814"/>
    <cellStyle name="Comma 2 2 2" xfId="815"/>
    <cellStyle name="Comma 2 2 20" xfId="816"/>
    <cellStyle name="Comma 2 2 200" xfId="817"/>
    <cellStyle name="Comma 2 2 201" xfId="818"/>
    <cellStyle name="Comma 2 2 202" xfId="819"/>
    <cellStyle name="Comma 2 2 203" xfId="820"/>
    <cellStyle name="Comma 2 2 204" xfId="821"/>
    <cellStyle name="Comma 2 2 205" xfId="822"/>
    <cellStyle name="Comma 2 2 206" xfId="823"/>
    <cellStyle name="Comma 2 2 207" xfId="824"/>
    <cellStyle name="Comma 2 2 208" xfId="825"/>
    <cellStyle name="Comma 2 2 209" xfId="826"/>
    <cellStyle name="Comma 2 2 21" xfId="827"/>
    <cellStyle name="Comma 2 2 210" xfId="828"/>
    <cellStyle name="Comma 2 2 211" xfId="829"/>
    <cellStyle name="Comma 2 2 212" xfId="830"/>
    <cellStyle name="Comma 2 2 213" xfId="831"/>
    <cellStyle name="Comma 2 2 214" xfId="832"/>
    <cellStyle name="Comma 2 2 215" xfId="833"/>
    <cellStyle name="Comma 2 2 216" xfId="834"/>
    <cellStyle name="Comma 2 2 217" xfId="835"/>
    <cellStyle name="Comma 2 2 218" xfId="836"/>
    <cellStyle name="Comma 2 2 219" xfId="837"/>
    <cellStyle name="Comma 2 2 22" xfId="838"/>
    <cellStyle name="Comma 2 2 220" xfId="839"/>
    <cellStyle name="Comma 2 2 221" xfId="840"/>
    <cellStyle name="Comma 2 2 222" xfId="841"/>
    <cellStyle name="Comma 2 2 223" xfId="842"/>
    <cellStyle name="Comma 2 2 224" xfId="843"/>
    <cellStyle name="Comma 2 2 225" xfId="844"/>
    <cellStyle name="Comma 2 2 226" xfId="845"/>
    <cellStyle name="Comma 2 2 227" xfId="846"/>
    <cellStyle name="Comma 2 2 228" xfId="847"/>
    <cellStyle name="Comma 2 2 229" xfId="848"/>
    <cellStyle name="Comma 2 2 23" xfId="849"/>
    <cellStyle name="Comma 2 2 230" xfId="850"/>
    <cellStyle name="Comma 2 2 231" xfId="851"/>
    <cellStyle name="Comma 2 2 232" xfId="852"/>
    <cellStyle name="Comma 2 2 233" xfId="853"/>
    <cellStyle name="Comma 2 2 234" xfId="854"/>
    <cellStyle name="Comma 2 2 235" xfId="855"/>
    <cellStyle name="Comma 2 2 236" xfId="856"/>
    <cellStyle name="Comma 2 2 237" xfId="857"/>
    <cellStyle name="Comma 2 2 238" xfId="858"/>
    <cellStyle name="Comma 2 2 239" xfId="859"/>
    <cellStyle name="Comma 2 2 24" xfId="860"/>
    <cellStyle name="Comma 2 2 240" xfId="861"/>
    <cellStyle name="Comma 2 2 241" xfId="862"/>
    <cellStyle name="Comma 2 2 242" xfId="863"/>
    <cellStyle name="Comma 2 2 243" xfId="864"/>
    <cellStyle name="Comma 2 2 244" xfId="865"/>
    <cellStyle name="Comma 2 2 245" xfId="866"/>
    <cellStyle name="Comma 2 2 246" xfId="867"/>
    <cellStyle name="Comma 2 2 247" xfId="868"/>
    <cellStyle name="Comma 2 2 248" xfId="869"/>
    <cellStyle name="Comma 2 2 249" xfId="870"/>
    <cellStyle name="Comma 2 2 25" xfId="871"/>
    <cellStyle name="Comma 2 2 250" xfId="872"/>
    <cellStyle name="Comma 2 2 251" xfId="873"/>
    <cellStyle name="Comma 2 2 252" xfId="874"/>
    <cellStyle name="Comma 2 2 253" xfId="875"/>
    <cellStyle name="Comma 2 2 254" xfId="876"/>
    <cellStyle name="Comma 2 2 255" xfId="877"/>
    <cellStyle name="Comma 2 2 256" xfId="878"/>
    <cellStyle name="Comma 2 2 257" xfId="879"/>
    <cellStyle name="Comma 2 2 258" xfId="880"/>
    <cellStyle name="Comma 2 2 259" xfId="881"/>
    <cellStyle name="Comma 2 2 26" xfId="882"/>
    <cellStyle name="Comma 2 2 260" xfId="883"/>
    <cellStyle name="Comma 2 2 261" xfId="884"/>
    <cellStyle name="Comma 2 2 262" xfId="885"/>
    <cellStyle name="Comma 2 2 263" xfId="886"/>
    <cellStyle name="Comma 2 2 264" xfId="887"/>
    <cellStyle name="Comma 2 2 265" xfId="888"/>
    <cellStyle name="Comma 2 2 266" xfId="889"/>
    <cellStyle name="Comma 2 2 267" xfId="890"/>
    <cellStyle name="Comma 2 2 268" xfId="891"/>
    <cellStyle name="Comma 2 2 269" xfId="892"/>
    <cellStyle name="Comma 2 2 27" xfId="893"/>
    <cellStyle name="Comma 2 2 270" xfId="894"/>
    <cellStyle name="Comma 2 2 271" xfId="895"/>
    <cellStyle name="Comma 2 2 272" xfId="896"/>
    <cellStyle name="Comma 2 2 273" xfId="897"/>
    <cellStyle name="Comma 2 2 274" xfId="898"/>
    <cellStyle name="Comma 2 2 275" xfId="899"/>
    <cellStyle name="Comma 2 2 276" xfId="900"/>
    <cellStyle name="Comma 2 2 277" xfId="901"/>
    <cellStyle name="Comma 2 2 278" xfId="902"/>
    <cellStyle name="Comma 2 2 279" xfId="903"/>
    <cellStyle name="Comma 2 2 28" xfId="904"/>
    <cellStyle name="Comma 2 2 280" xfId="905"/>
    <cellStyle name="Comma 2 2 281" xfId="906"/>
    <cellStyle name="Comma 2 2 282" xfId="907"/>
    <cellStyle name="Comma 2 2 283" xfId="908"/>
    <cellStyle name="Comma 2 2 284" xfId="909"/>
    <cellStyle name="Comma 2 2 285" xfId="910"/>
    <cellStyle name="Comma 2 2 286" xfId="911"/>
    <cellStyle name="Comma 2 2 287" xfId="912"/>
    <cellStyle name="Comma 2 2 288" xfId="913"/>
    <cellStyle name="Comma 2 2 289" xfId="914"/>
    <cellStyle name="Comma 2 2 29" xfId="915"/>
    <cellStyle name="Comma 2 2 290" xfId="916"/>
    <cellStyle name="Comma 2 2 291" xfId="917"/>
    <cellStyle name="Comma 2 2 292" xfId="918"/>
    <cellStyle name="Comma 2 2 293" xfId="919"/>
    <cellStyle name="Comma 2 2 294" xfId="920"/>
    <cellStyle name="Comma 2 2 295" xfId="921"/>
    <cellStyle name="Comma 2 2 296" xfId="922"/>
    <cellStyle name="Comma 2 2 297" xfId="923"/>
    <cellStyle name="Comma 2 2 298" xfId="924"/>
    <cellStyle name="Comma 2 2 299" xfId="925"/>
    <cellStyle name="Comma 2 2 3" xfId="926"/>
    <cellStyle name="Comma 2 2 30" xfId="927"/>
    <cellStyle name="Comma 2 2 300" xfId="928"/>
    <cellStyle name="Comma 2 2 301" xfId="929"/>
    <cellStyle name="Comma 2 2 302" xfId="930"/>
    <cellStyle name="Comma 2 2 303" xfId="931"/>
    <cellStyle name="Comma 2 2 304" xfId="932"/>
    <cellStyle name="Comma 2 2 305" xfId="933"/>
    <cellStyle name="Comma 2 2 306" xfId="934"/>
    <cellStyle name="Comma 2 2 307" xfId="935"/>
    <cellStyle name="Comma 2 2 308" xfId="936"/>
    <cellStyle name="Comma 2 2 309" xfId="937"/>
    <cellStyle name="Comma 2 2 31" xfId="938"/>
    <cellStyle name="Comma 2 2 310" xfId="939"/>
    <cellStyle name="Comma 2 2 311" xfId="940"/>
    <cellStyle name="Comma 2 2 312" xfId="941"/>
    <cellStyle name="Comma 2 2 313" xfId="942"/>
    <cellStyle name="Comma 2 2 314" xfId="943"/>
    <cellStyle name="Comma 2 2 315" xfId="944"/>
    <cellStyle name="Comma 2 2 316" xfId="945"/>
    <cellStyle name="Comma 2 2 317" xfId="946"/>
    <cellStyle name="Comma 2 2 318" xfId="947"/>
    <cellStyle name="Comma 2 2 319" xfId="948"/>
    <cellStyle name="Comma 2 2 32" xfId="949"/>
    <cellStyle name="Comma 2 2 320" xfId="950"/>
    <cellStyle name="Comma 2 2 321" xfId="951"/>
    <cellStyle name="Comma 2 2 322" xfId="952"/>
    <cellStyle name="Comma 2 2 323" xfId="953"/>
    <cellStyle name="Comma 2 2 324" xfId="954"/>
    <cellStyle name="Comma 2 2 325" xfId="955"/>
    <cellStyle name="Comma 2 2 326" xfId="956"/>
    <cellStyle name="Comma 2 2 327" xfId="957"/>
    <cellStyle name="Comma 2 2 328" xfId="958"/>
    <cellStyle name="Comma 2 2 329" xfId="959"/>
    <cellStyle name="Comma 2 2 33" xfId="960"/>
    <cellStyle name="Comma 2 2 330" xfId="961"/>
    <cellStyle name="Comma 2 2 331" xfId="962"/>
    <cellStyle name="Comma 2 2 332" xfId="963"/>
    <cellStyle name="Comma 2 2 333" xfId="964"/>
    <cellStyle name="Comma 2 2 334" xfId="965"/>
    <cellStyle name="Comma 2 2 335" xfId="966"/>
    <cellStyle name="Comma 2 2 336" xfId="967"/>
    <cellStyle name="Comma 2 2 337" xfId="968"/>
    <cellStyle name="Comma 2 2 338" xfId="969"/>
    <cellStyle name="Comma 2 2 339" xfId="970"/>
    <cellStyle name="Comma 2 2 34" xfId="971"/>
    <cellStyle name="Comma 2 2 340" xfId="972"/>
    <cellStyle name="Comma 2 2 341" xfId="973"/>
    <cellStyle name="Comma 2 2 342" xfId="974"/>
    <cellStyle name="Comma 2 2 343" xfId="975"/>
    <cellStyle name="Comma 2 2 344" xfId="976"/>
    <cellStyle name="Comma 2 2 345" xfId="977"/>
    <cellStyle name="Comma 2 2 346" xfId="978"/>
    <cellStyle name="Comma 2 2 347" xfId="979"/>
    <cellStyle name="Comma 2 2 348" xfId="980"/>
    <cellStyle name="Comma 2 2 349" xfId="981"/>
    <cellStyle name="Comma 2 2 35" xfId="982"/>
    <cellStyle name="Comma 2 2 350" xfId="983"/>
    <cellStyle name="Comma 2 2 351" xfId="984"/>
    <cellStyle name="Comma 2 2 352" xfId="985"/>
    <cellStyle name="Comma 2 2 353" xfId="986"/>
    <cellStyle name="Comma 2 2 354" xfId="987"/>
    <cellStyle name="Comma 2 2 355" xfId="988"/>
    <cellStyle name="Comma 2 2 356" xfId="989"/>
    <cellStyle name="Comma 2 2 357" xfId="990"/>
    <cellStyle name="Comma 2 2 358" xfId="991"/>
    <cellStyle name="Comma 2 2 359" xfId="992"/>
    <cellStyle name="Comma 2 2 36" xfId="993"/>
    <cellStyle name="Comma 2 2 360" xfId="994"/>
    <cellStyle name="Comma 2 2 361" xfId="995"/>
    <cellStyle name="Comma 2 2 362" xfId="996"/>
    <cellStyle name="Comma 2 2 363" xfId="997"/>
    <cellStyle name="Comma 2 2 364" xfId="998"/>
    <cellStyle name="Comma 2 2 365" xfId="999"/>
    <cellStyle name="Comma 2 2 366" xfId="1000"/>
    <cellStyle name="Comma 2 2 367" xfId="1001"/>
    <cellStyle name="Comma 2 2 368" xfId="1002"/>
    <cellStyle name="Comma 2 2 369" xfId="1003"/>
    <cellStyle name="Comma 2 2 37" xfId="1004"/>
    <cellStyle name="Comma 2 2 370" xfId="1005"/>
    <cellStyle name="Comma 2 2 371" xfId="1006"/>
    <cellStyle name="Comma 2 2 372" xfId="1007"/>
    <cellStyle name="Comma 2 2 373" xfId="1008"/>
    <cellStyle name="Comma 2 2 374" xfId="1009"/>
    <cellStyle name="Comma 2 2 375" xfId="1010"/>
    <cellStyle name="Comma 2 2 376" xfId="1011"/>
    <cellStyle name="Comma 2 2 377" xfId="1012"/>
    <cellStyle name="Comma 2 2 378" xfId="1013"/>
    <cellStyle name="Comma 2 2 379" xfId="1014"/>
    <cellStyle name="Comma 2 2 38" xfId="1015"/>
    <cellStyle name="Comma 2 2 380" xfId="1016"/>
    <cellStyle name="Comma 2 2 381" xfId="1017"/>
    <cellStyle name="Comma 2 2 382" xfId="1018"/>
    <cellStyle name="Comma 2 2 383" xfId="1019"/>
    <cellStyle name="Comma 2 2 384" xfId="1020"/>
    <cellStyle name="Comma 2 2 385" xfId="1021"/>
    <cellStyle name="Comma 2 2 386" xfId="1022"/>
    <cellStyle name="Comma 2 2 387" xfId="1023"/>
    <cellStyle name="Comma 2 2 388" xfId="1024"/>
    <cellStyle name="Comma 2 2 389" xfId="1025"/>
    <cellStyle name="Comma 2 2 39" xfId="1026"/>
    <cellStyle name="Comma 2 2 390" xfId="1027"/>
    <cellStyle name="Comma 2 2 391" xfId="1028"/>
    <cellStyle name="Comma 2 2 392" xfId="1029"/>
    <cellStyle name="Comma 2 2 393" xfId="1030"/>
    <cellStyle name="Comma 2 2 394" xfId="1031"/>
    <cellStyle name="Comma 2 2 395" xfId="1032"/>
    <cellStyle name="Comma 2 2 396" xfId="1033"/>
    <cellStyle name="Comma 2 2 397" xfId="1034"/>
    <cellStyle name="Comma 2 2 398" xfId="1035"/>
    <cellStyle name="Comma 2 2 399" xfId="1036"/>
    <cellStyle name="Comma 2 2 4" xfId="1037"/>
    <cellStyle name="Comma 2 2 40" xfId="1038"/>
    <cellStyle name="Comma 2 2 400" xfId="1039"/>
    <cellStyle name="Comma 2 2 401" xfId="1040"/>
    <cellStyle name="Comma 2 2 402" xfId="1041"/>
    <cellStyle name="Comma 2 2 403" xfId="1042"/>
    <cellStyle name="Comma 2 2 404" xfId="1043"/>
    <cellStyle name="Comma 2 2 405" xfId="1044"/>
    <cellStyle name="Comma 2 2 406" xfId="1045"/>
    <cellStyle name="Comma 2 2 407" xfId="1046"/>
    <cellStyle name="Comma 2 2 408" xfId="1047"/>
    <cellStyle name="Comma 2 2 409" xfId="1048"/>
    <cellStyle name="Comma 2 2 41" xfId="1049"/>
    <cellStyle name="Comma 2 2 410" xfId="1050"/>
    <cellStyle name="Comma 2 2 411" xfId="1051"/>
    <cellStyle name="Comma 2 2 412" xfId="1052"/>
    <cellStyle name="Comma 2 2 413" xfId="1053"/>
    <cellStyle name="Comma 2 2 414" xfId="1054"/>
    <cellStyle name="Comma 2 2 415" xfId="1055"/>
    <cellStyle name="Comma 2 2 416" xfId="1056"/>
    <cellStyle name="Comma 2 2 417" xfId="1057"/>
    <cellStyle name="Comma 2 2 418" xfId="1058"/>
    <cellStyle name="Comma 2 2 419" xfId="1059"/>
    <cellStyle name="Comma 2 2 42" xfId="1060"/>
    <cellStyle name="Comma 2 2 420" xfId="1061"/>
    <cellStyle name="Comma 2 2 421" xfId="1062"/>
    <cellStyle name="Comma 2 2 422" xfId="1063"/>
    <cellStyle name="Comma 2 2 423" xfId="1064"/>
    <cellStyle name="Comma 2 2 424" xfId="1065"/>
    <cellStyle name="Comma 2 2 425" xfId="1066"/>
    <cellStyle name="Comma 2 2 426" xfId="1067"/>
    <cellStyle name="Comma 2 2 427" xfId="1068"/>
    <cellStyle name="Comma 2 2 428" xfId="1069"/>
    <cellStyle name="Comma 2 2 429" xfId="1070"/>
    <cellStyle name="Comma 2 2 43" xfId="1071"/>
    <cellStyle name="Comma 2 2 430" xfId="1072"/>
    <cellStyle name="Comma 2 2 431" xfId="1073"/>
    <cellStyle name="Comma 2 2 432" xfId="1074"/>
    <cellStyle name="Comma 2 2 433" xfId="1075"/>
    <cellStyle name="Comma 2 2 434" xfId="1076"/>
    <cellStyle name="Comma 2 2 435" xfId="1077"/>
    <cellStyle name="Comma 2 2 436" xfId="1078"/>
    <cellStyle name="Comma 2 2 437" xfId="1079"/>
    <cellStyle name="Comma 2 2 438" xfId="1080"/>
    <cellStyle name="Comma 2 2 439" xfId="1081"/>
    <cellStyle name="Comma 2 2 44" xfId="1082"/>
    <cellStyle name="Comma 2 2 440" xfId="1083"/>
    <cellStyle name="Comma 2 2 441" xfId="1084"/>
    <cellStyle name="Comma 2 2 442" xfId="1085"/>
    <cellStyle name="Comma 2 2 443" xfId="1086"/>
    <cellStyle name="Comma 2 2 444" xfId="1087"/>
    <cellStyle name="Comma 2 2 445" xfId="1088"/>
    <cellStyle name="Comma 2 2 446" xfId="1089"/>
    <cellStyle name="Comma 2 2 447" xfId="1090"/>
    <cellStyle name="Comma 2 2 448" xfId="1091"/>
    <cellStyle name="Comma 2 2 449" xfId="1092"/>
    <cellStyle name="Comma 2 2 45" xfId="1093"/>
    <cellStyle name="Comma 2 2 450" xfId="1094"/>
    <cellStyle name="Comma 2 2 451" xfId="1095"/>
    <cellStyle name="Comma 2 2 452" xfId="1096"/>
    <cellStyle name="Comma 2 2 453" xfId="1097"/>
    <cellStyle name="Comma 2 2 454" xfId="1098"/>
    <cellStyle name="Comma 2 2 455" xfId="1099"/>
    <cellStyle name="Comma 2 2 456" xfId="1100"/>
    <cellStyle name="Comma 2 2 457" xfId="1101"/>
    <cellStyle name="Comma 2 2 458" xfId="1102"/>
    <cellStyle name="Comma 2 2 459" xfId="1103"/>
    <cellStyle name="Comma 2 2 46" xfId="1104"/>
    <cellStyle name="Comma 2 2 460" xfId="1105"/>
    <cellStyle name="Comma 2 2 461" xfId="1106"/>
    <cellStyle name="Comma 2 2 462" xfId="1107"/>
    <cellStyle name="Comma 2 2 463" xfId="1108"/>
    <cellStyle name="Comma 2 2 464" xfId="1109"/>
    <cellStyle name="Comma 2 2 465" xfId="1110"/>
    <cellStyle name="Comma 2 2 466" xfId="1111"/>
    <cellStyle name="Comma 2 2 467" xfId="1112"/>
    <cellStyle name="Comma 2 2 468" xfId="1113"/>
    <cellStyle name="Comma 2 2 469" xfId="1114"/>
    <cellStyle name="Comma 2 2 47" xfId="1115"/>
    <cellStyle name="Comma 2 2 470" xfId="1116"/>
    <cellStyle name="Comma 2 2 471" xfId="1117"/>
    <cellStyle name="Comma 2 2 472" xfId="1118"/>
    <cellStyle name="Comma 2 2 473" xfId="1119"/>
    <cellStyle name="Comma 2 2 474" xfId="1120"/>
    <cellStyle name="Comma 2 2 475" xfId="1121"/>
    <cellStyle name="Comma 2 2 476" xfId="1122"/>
    <cellStyle name="Comma 2 2 477" xfId="1123"/>
    <cellStyle name="Comma 2 2 478" xfId="1124"/>
    <cellStyle name="Comma 2 2 479" xfId="1125"/>
    <cellStyle name="Comma 2 2 48" xfId="1126"/>
    <cellStyle name="Comma 2 2 480" xfId="1127"/>
    <cellStyle name="Comma 2 2 481" xfId="1128"/>
    <cellStyle name="Comma 2 2 482" xfId="1129"/>
    <cellStyle name="Comma 2 2 483" xfId="1130"/>
    <cellStyle name="Comma 2 2 484" xfId="1131"/>
    <cellStyle name="Comma 2 2 485" xfId="1132"/>
    <cellStyle name="Comma 2 2 486" xfId="1133"/>
    <cellStyle name="Comma 2 2 487" xfId="1134"/>
    <cellStyle name="Comma 2 2 488" xfId="1135"/>
    <cellStyle name="Comma 2 2 489" xfId="1136"/>
    <cellStyle name="Comma 2 2 49" xfId="1137"/>
    <cellStyle name="Comma 2 2 490" xfId="1138"/>
    <cellStyle name="Comma 2 2 491" xfId="1139"/>
    <cellStyle name="Comma 2 2 492" xfId="1140"/>
    <cellStyle name="Comma 2 2 493" xfId="1141"/>
    <cellStyle name="Comma 2 2 494" xfId="1142"/>
    <cellStyle name="Comma 2 2 495" xfId="1143"/>
    <cellStyle name="Comma 2 2 496" xfId="1144"/>
    <cellStyle name="Comma 2 2 497" xfId="1145"/>
    <cellStyle name="Comma 2 2 498" xfId="1146"/>
    <cellStyle name="Comma 2 2 499" xfId="1147"/>
    <cellStyle name="Comma 2 2 5" xfId="1148"/>
    <cellStyle name="Comma 2 2 50" xfId="1149"/>
    <cellStyle name="Comma 2 2 500" xfId="1150"/>
    <cellStyle name="Comma 2 2 501" xfId="1151"/>
    <cellStyle name="Comma 2 2 502" xfId="1152"/>
    <cellStyle name="Comma 2 2 503" xfId="1153"/>
    <cellStyle name="Comma 2 2 504" xfId="1154"/>
    <cellStyle name="Comma 2 2 505" xfId="1155"/>
    <cellStyle name="Comma 2 2 506" xfId="1156"/>
    <cellStyle name="Comma 2 2 507" xfId="1157"/>
    <cellStyle name="Comma 2 2 508" xfId="1158"/>
    <cellStyle name="Comma 2 2 509" xfId="1159"/>
    <cellStyle name="Comma 2 2 51" xfId="1160"/>
    <cellStyle name="Comma 2 2 510" xfId="1161"/>
    <cellStyle name="Comma 2 2 511" xfId="1162"/>
    <cellStyle name="Comma 2 2 512" xfId="1163"/>
    <cellStyle name="Comma 2 2 513" xfId="1164"/>
    <cellStyle name="Comma 2 2 514" xfId="1165"/>
    <cellStyle name="Comma 2 2 515" xfId="1166"/>
    <cellStyle name="Comma 2 2 516" xfId="1167"/>
    <cellStyle name="Comma 2 2 517" xfId="1168"/>
    <cellStyle name="Comma 2 2 518" xfId="1169"/>
    <cellStyle name="Comma 2 2 519" xfId="1170"/>
    <cellStyle name="Comma 2 2 52" xfId="1171"/>
    <cellStyle name="Comma 2 2 520" xfId="1172"/>
    <cellStyle name="Comma 2 2 521" xfId="1173"/>
    <cellStyle name="Comma 2 2 522" xfId="1174"/>
    <cellStyle name="Comma 2 2 523" xfId="1175"/>
    <cellStyle name="Comma 2 2 524" xfId="1176"/>
    <cellStyle name="Comma 2 2 525" xfId="1177"/>
    <cellStyle name="Comma 2 2 526" xfId="1178"/>
    <cellStyle name="Comma 2 2 527" xfId="1179"/>
    <cellStyle name="Comma 2 2 528" xfId="1180"/>
    <cellStyle name="Comma 2 2 529" xfId="1181"/>
    <cellStyle name="Comma 2 2 53" xfId="1182"/>
    <cellStyle name="Comma 2 2 530" xfId="1183"/>
    <cellStyle name="Comma 2 2 531" xfId="1184"/>
    <cellStyle name="Comma 2 2 532" xfId="1185"/>
    <cellStyle name="Comma 2 2 533" xfId="1186"/>
    <cellStyle name="Comma 2 2 534" xfId="1187"/>
    <cellStyle name="Comma 2 2 535" xfId="1188"/>
    <cellStyle name="Comma 2 2 536" xfId="1189"/>
    <cellStyle name="Comma 2 2 537" xfId="1190"/>
    <cellStyle name="Comma 2 2 538" xfId="1191"/>
    <cellStyle name="Comma 2 2 539" xfId="1192"/>
    <cellStyle name="Comma 2 2 54" xfId="1193"/>
    <cellStyle name="Comma 2 2 540" xfId="1194"/>
    <cellStyle name="Comma 2 2 541" xfId="1195"/>
    <cellStyle name="Comma 2 2 542" xfId="1196"/>
    <cellStyle name="Comma 2 2 543" xfId="1197"/>
    <cellStyle name="Comma 2 2 544" xfId="1198"/>
    <cellStyle name="Comma 2 2 545" xfId="1199"/>
    <cellStyle name="Comma 2 2 546" xfId="1200"/>
    <cellStyle name="Comma 2 2 547" xfId="1201"/>
    <cellStyle name="Comma 2 2 548" xfId="1202"/>
    <cellStyle name="Comma 2 2 549" xfId="1203"/>
    <cellStyle name="Comma 2 2 55" xfId="1204"/>
    <cellStyle name="Comma 2 2 550" xfId="1205"/>
    <cellStyle name="Comma 2 2 551" xfId="1206"/>
    <cellStyle name="Comma 2 2 552" xfId="1207"/>
    <cellStyle name="Comma 2 2 553" xfId="1208"/>
    <cellStyle name="Comma 2 2 554" xfId="1209"/>
    <cellStyle name="Comma 2 2 555" xfId="1210"/>
    <cellStyle name="Comma 2 2 556" xfId="1211"/>
    <cellStyle name="Comma 2 2 557" xfId="1212"/>
    <cellStyle name="Comma 2 2 558" xfId="1213"/>
    <cellStyle name="Comma 2 2 559" xfId="1214"/>
    <cellStyle name="Comma 2 2 56" xfId="1215"/>
    <cellStyle name="Comma 2 2 560" xfId="1216"/>
    <cellStyle name="Comma 2 2 561" xfId="1217"/>
    <cellStyle name="Comma 2 2 562" xfId="1218"/>
    <cellStyle name="Comma 2 2 563" xfId="1219"/>
    <cellStyle name="Comma 2 2 564" xfId="1220"/>
    <cellStyle name="Comma 2 2 565" xfId="1221"/>
    <cellStyle name="Comma 2 2 566" xfId="1222"/>
    <cellStyle name="Comma 2 2 567" xfId="1223"/>
    <cellStyle name="Comma 2 2 568" xfId="1224"/>
    <cellStyle name="Comma 2 2 569" xfId="1225"/>
    <cellStyle name="Comma 2 2 57" xfId="1226"/>
    <cellStyle name="Comma 2 2 570" xfId="1227"/>
    <cellStyle name="Comma 2 2 571" xfId="1228"/>
    <cellStyle name="Comma 2 2 572" xfId="1229"/>
    <cellStyle name="Comma 2 2 573" xfId="1230"/>
    <cellStyle name="Comma 2 2 574" xfId="1231"/>
    <cellStyle name="Comma 2 2 575" xfId="1232"/>
    <cellStyle name="Comma 2 2 576" xfId="1233"/>
    <cellStyle name="Comma 2 2 577" xfId="1234"/>
    <cellStyle name="Comma 2 2 578" xfId="1235"/>
    <cellStyle name="Comma 2 2 579" xfId="1236"/>
    <cellStyle name="Comma 2 2 58" xfId="1237"/>
    <cellStyle name="Comma 2 2 580" xfId="1238"/>
    <cellStyle name="Comma 2 2 581" xfId="1239"/>
    <cellStyle name="Comma 2 2 582" xfId="1240"/>
    <cellStyle name="Comma 2 2 583" xfId="1241"/>
    <cellStyle name="Comma 2 2 584" xfId="1242"/>
    <cellStyle name="Comma 2 2 585" xfId="1243"/>
    <cellStyle name="Comma 2 2 586" xfId="1244"/>
    <cellStyle name="Comma 2 2 587" xfId="1245"/>
    <cellStyle name="Comma 2 2 588" xfId="1246"/>
    <cellStyle name="Comma 2 2 589" xfId="1247"/>
    <cellStyle name="Comma 2 2 59" xfId="1248"/>
    <cellStyle name="Comma 2 2 590" xfId="1249"/>
    <cellStyle name="Comma 2 2 591" xfId="1250"/>
    <cellStyle name="Comma 2 2 592" xfId="1251"/>
    <cellStyle name="Comma 2 2 593" xfId="1252"/>
    <cellStyle name="Comma 2 2 594" xfId="1253"/>
    <cellStyle name="Comma 2 2 595" xfId="1254"/>
    <cellStyle name="Comma 2 2 596" xfId="1255"/>
    <cellStyle name="Comma 2 2 597" xfId="1256"/>
    <cellStyle name="Comma 2 2 598" xfId="1257"/>
    <cellStyle name="Comma 2 2 599" xfId="1258"/>
    <cellStyle name="Comma 2 2 6" xfId="1259"/>
    <cellStyle name="Comma 2 2 60" xfId="1260"/>
    <cellStyle name="Comma 2 2 600" xfId="1261"/>
    <cellStyle name="Comma 2 2 601" xfId="1262"/>
    <cellStyle name="Comma 2 2 602" xfId="1263"/>
    <cellStyle name="Comma 2 2 603" xfId="1264"/>
    <cellStyle name="Comma 2 2 604" xfId="1265"/>
    <cellStyle name="Comma 2 2 605" xfId="1266"/>
    <cellStyle name="Comma 2 2 606" xfId="1267"/>
    <cellStyle name="Comma 2 2 607" xfId="1268"/>
    <cellStyle name="Comma 2 2 608" xfId="1269"/>
    <cellStyle name="Comma 2 2 609" xfId="1270"/>
    <cellStyle name="Comma 2 2 61" xfId="1271"/>
    <cellStyle name="Comma 2 2 610" xfId="1272"/>
    <cellStyle name="Comma 2 2 611" xfId="1273"/>
    <cellStyle name="Comma 2 2 612" xfId="1274"/>
    <cellStyle name="Comma 2 2 613" xfId="1275"/>
    <cellStyle name="Comma 2 2 614" xfId="1276"/>
    <cellStyle name="Comma 2 2 615" xfId="1277"/>
    <cellStyle name="Comma 2 2 616" xfId="1278"/>
    <cellStyle name="Comma 2 2 617" xfId="1279"/>
    <cellStyle name="Comma 2 2 618" xfId="1280"/>
    <cellStyle name="Comma 2 2 619" xfId="1281"/>
    <cellStyle name="Comma 2 2 62" xfId="1282"/>
    <cellStyle name="Comma 2 2 620" xfId="1283"/>
    <cellStyle name="Comma 2 2 621" xfId="1284"/>
    <cellStyle name="Comma 2 2 622" xfId="1285"/>
    <cellStyle name="Comma 2 2 623" xfId="1286"/>
    <cellStyle name="Comma 2 2 624" xfId="1287"/>
    <cellStyle name="Comma 2 2 625" xfId="1288"/>
    <cellStyle name="Comma 2 2 626" xfId="1289"/>
    <cellStyle name="Comma 2 2 627" xfId="1290"/>
    <cellStyle name="Comma 2 2 628" xfId="1291"/>
    <cellStyle name="Comma 2 2 629" xfId="1292"/>
    <cellStyle name="Comma 2 2 63" xfId="1293"/>
    <cellStyle name="Comma 2 2 630" xfId="1294"/>
    <cellStyle name="Comma 2 2 631" xfId="1295"/>
    <cellStyle name="Comma 2 2 632" xfId="1296"/>
    <cellStyle name="Comma 2 2 633" xfId="1297"/>
    <cellStyle name="Comma 2 2 634" xfId="1298"/>
    <cellStyle name="Comma 2 2 635" xfId="1299"/>
    <cellStyle name="Comma 2 2 636" xfId="1300"/>
    <cellStyle name="Comma 2 2 637" xfId="1301"/>
    <cellStyle name="Comma 2 2 638" xfId="1302"/>
    <cellStyle name="Comma 2 2 639" xfId="1303"/>
    <cellStyle name="Comma 2 2 64" xfId="1304"/>
    <cellStyle name="Comma 2 2 640" xfId="1305"/>
    <cellStyle name="Comma 2 2 641" xfId="1306"/>
    <cellStyle name="Comma 2 2 642" xfId="1307"/>
    <cellStyle name="Comma 2 2 643" xfId="1308"/>
    <cellStyle name="Comma 2 2 644" xfId="1309"/>
    <cellStyle name="Comma 2 2 645" xfId="1310"/>
    <cellStyle name="Comma 2 2 646" xfId="1311"/>
    <cellStyle name="Comma 2 2 647" xfId="1312"/>
    <cellStyle name="Comma 2 2 648" xfId="1313"/>
    <cellStyle name="Comma 2 2 649" xfId="1314"/>
    <cellStyle name="Comma 2 2 65" xfId="1315"/>
    <cellStyle name="Comma 2 2 650" xfId="1316"/>
    <cellStyle name="Comma 2 2 651" xfId="1317"/>
    <cellStyle name="Comma 2 2 652" xfId="1318"/>
    <cellStyle name="Comma 2 2 653" xfId="1319"/>
    <cellStyle name="Comma 2 2 654" xfId="1320"/>
    <cellStyle name="Comma 2 2 655" xfId="1321"/>
    <cellStyle name="Comma 2 2 656" xfId="1322"/>
    <cellStyle name="Comma 2 2 657" xfId="1323"/>
    <cellStyle name="Comma 2 2 658" xfId="1324"/>
    <cellStyle name="Comma 2 2 659" xfId="1325"/>
    <cellStyle name="Comma 2 2 66" xfId="1326"/>
    <cellStyle name="Comma 2 2 660" xfId="1327"/>
    <cellStyle name="Comma 2 2 661" xfId="1328"/>
    <cellStyle name="Comma 2 2 662" xfId="1329"/>
    <cellStyle name="Comma 2 2 663" xfId="1330"/>
    <cellStyle name="Comma 2 2 664" xfId="1331"/>
    <cellStyle name="Comma 2 2 665" xfId="1332"/>
    <cellStyle name="Comma 2 2 666" xfId="1333"/>
    <cellStyle name="Comma 2 2 667" xfId="1334"/>
    <cellStyle name="Comma 2 2 668" xfId="1335"/>
    <cellStyle name="Comma 2 2 669" xfId="1336"/>
    <cellStyle name="Comma 2 2 67" xfId="1337"/>
    <cellStyle name="Comma 2 2 670" xfId="1338"/>
    <cellStyle name="Comma 2 2 671" xfId="1339"/>
    <cellStyle name="Comma 2 2 672" xfId="1340"/>
    <cellStyle name="Comma 2 2 673" xfId="1341"/>
    <cellStyle name="Comma 2 2 674" xfId="1342"/>
    <cellStyle name="Comma 2 2 675" xfId="1343"/>
    <cellStyle name="Comma 2 2 676" xfId="1344"/>
    <cellStyle name="Comma 2 2 677" xfId="1345"/>
    <cellStyle name="Comma 2 2 678" xfId="1346"/>
    <cellStyle name="Comma 2 2 679" xfId="1347"/>
    <cellStyle name="Comma 2 2 68" xfId="1348"/>
    <cellStyle name="Comma 2 2 680" xfId="1349"/>
    <cellStyle name="Comma 2 2 681" xfId="1350"/>
    <cellStyle name="Comma 2 2 682" xfId="1351"/>
    <cellStyle name="Comma 2 2 683" xfId="1352"/>
    <cellStyle name="Comma 2 2 684" xfId="1353"/>
    <cellStyle name="Comma 2 2 685" xfId="1354"/>
    <cellStyle name="Comma 2 2 686" xfId="1355"/>
    <cellStyle name="Comma 2 2 687" xfId="1356"/>
    <cellStyle name="Comma 2 2 688" xfId="1357"/>
    <cellStyle name="Comma 2 2 689" xfId="1358"/>
    <cellStyle name="Comma 2 2 69" xfId="1359"/>
    <cellStyle name="Comma 2 2 690" xfId="1360"/>
    <cellStyle name="Comma 2 2 691" xfId="1361"/>
    <cellStyle name="Comma 2 2 692" xfId="1362"/>
    <cellStyle name="Comma 2 2 693" xfId="1363"/>
    <cellStyle name="Comma 2 2 694" xfId="1364"/>
    <cellStyle name="Comma 2 2 695" xfId="1365"/>
    <cellStyle name="Comma 2 2 696" xfId="1366"/>
    <cellStyle name="Comma 2 2 697" xfId="1367"/>
    <cellStyle name="Comma 2 2 698" xfId="1368"/>
    <cellStyle name="Comma 2 2 699" xfId="1369"/>
    <cellStyle name="Comma 2 2 7" xfId="1370"/>
    <cellStyle name="Comma 2 2 70" xfId="1371"/>
    <cellStyle name="Comma 2 2 700" xfId="1372"/>
    <cellStyle name="Comma 2 2 701" xfId="1373"/>
    <cellStyle name="Comma 2 2 702" xfId="1374"/>
    <cellStyle name="Comma 2 2 703" xfId="1375"/>
    <cellStyle name="Comma 2 2 704" xfId="1376"/>
    <cellStyle name="Comma 2 2 705" xfId="1377"/>
    <cellStyle name="Comma 2 2 706" xfId="1378"/>
    <cellStyle name="Comma 2 2 707" xfId="1379"/>
    <cellStyle name="Comma 2 2 708" xfId="1380"/>
    <cellStyle name="Comma 2 2 709" xfId="1381"/>
    <cellStyle name="Comma 2 2 71" xfId="1382"/>
    <cellStyle name="Comma 2 2 710" xfId="1383"/>
    <cellStyle name="Comma 2 2 711" xfId="1384"/>
    <cellStyle name="Comma 2 2 712" xfId="1385"/>
    <cellStyle name="Comma 2 2 713" xfId="1386"/>
    <cellStyle name="Comma 2 2 714" xfId="1387"/>
    <cellStyle name="Comma 2 2 715" xfId="1388"/>
    <cellStyle name="Comma 2 2 716" xfId="1389"/>
    <cellStyle name="Comma 2 2 717" xfId="1390"/>
    <cellStyle name="Comma 2 2 718" xfId="1391"/>
    <cellStyle name="Comma 2 2 719" xfId="1392"/>
    <cellStyle name="Comma 2 2 72" xfId="1393"/>
    <cellStyle name="Comma 2 2 720" xfId="1394"/>
    <cellStyle name="Comma 2 2 721" xfId="1395"/>
    <cellStyle name="Comma 2 2 722" xfId="1396"/>
    <cellStyle name="Comma 2 2 723" xfId="1397"/>
    <cellStyle name="Comma 2 2 724" xfId="1398"/>
    <cellStyle name="Comma 2 2 725" xfId="1399"/>
    <cellStyle name="Comma 2 2 726" xfId="1400"/>
    <cellStyle name="Comma 2 2 727" xfId="1401"/>
    <cellStyle name="Comma 2 2 728" xfId="1402"/>
    <cellStyle name="Comma 2 2 729" xfId="1403"/>
    <cellStyle name="Comma 2 2 73" xfId="1404"/>
    <cellStyle name="Comma 2 2 730" xfId="1405"/>
    <cellStyle name="Comma 2 2 731" xfId="1406"/>
    <cellStyle name="Comma 2 2 732" xfId="1407"/>
    <cellStyle name="Comma 2 2 733" xfId="1408"/>
    <cellStyle name="Comma 2 2 734" xfId="1409"/>
    <cellStyle name="Comma 2 2 735" xfId="1410"/>
    <cellStyle name="Comma 2 2 736" xfId="1411"/>
    <cellStyle name="Comma 2 2 737" xfId="1412"/>
    <cellStyle name="Comma 2 2 738" xfId="1413"/>
    <cellStyle name="Comma 2 2 739" xfId="1414"/>
    <cellStyle name="Comma 2 2 74" xfId="1415"/>
    <cellStyle name="Comma 2 2 740" xfId="1416"/>
    <cellStyle name="Comma 2 2 741" xfId="1417"/>
    <cellStyle name="Comma 2 2 742" xfId="1418"/>
    <cellStyle name="Comma 2 2 743" xfId="1419"/>
    <cellStyle name="Comma 2 2 744" xfId="1420"/>
    <cellStyle name="Comma 2 2 745" xfId="1421"/>
    <cellStyle name="Comma 2 2 746" xfId="1422"/>
    <cellStyle name="Comma 2 2 747" xfId="1423"/>
    <cellStyle name="Comma 2 2 748" xfId="1424"/>
    <cellStyle name="Comma 2 2 749" xfId="1425"/>
    <cellStyle name="Comma 2 2 75" xfId="1426"/>
    <cellStyle name="Comma 2 2 750" xfId="1427"/>
    <cellStyle name="Comma 2 2 751" xfId="1428"/>
    <cellStyle name="Comma 2 2 752" xfId="1429"/>
    <cellStyle name="Comma 2 2 753" xfId="1430"/>
    <cellStyle name="Comma 2 2 754" xfId="1431"/>
    <cellStyle name="Comma 2 2 755" xfId="1432"/>
    <cellStyle name="Comma 2 2 756" xfId="1433"/>
    <cellStyle name="Comma 2 2 757" xfId="1434"/>
    <cellStyle name="Comma 2 2 758" xfId="1435"/>
    <cellStyle name="Comma 2 2 759" xfId="1436"/>
    <cellStyle name="Comma 2 2 76" xfId="1437"/>
    <cellStyle name="Comma 2 2 760" xfId="1438"/>
    <cellStyle name="Comma 2 2 761" xfId="1439"/>
    <cellStyle name="Comma 2 2 762" xfId="1440"/>
    <cellStyle name="Comma 2 2 763" xfId="1441"/>
    <cellStyle name="Comma 2 2 764" xfId="1442"/>
    <cellStyle name="Comma 2 2 765" xfId="1443"/>
    <cellStyle name="Comma 2 2 766" xfId="1444"/>
    <cellStyle name="Comma 2 2 767" xfId="1445"/>
    <cellStyle name="Comma 2 2 768" xfId="1446"/>
    <cellStyle name="Comma 2 2 769" xfId="1447"/>
    <cellStyle name="Comma 2 2 77" xfId="1448"/>
    <cellStyle name="Comma 2 2 770" xfId="1449"/>
    <cellStyle name="Comma 2 2 771" xfId="1450"/>
    <cellStyle name="Comma 2 2 772" xfId="1451"/>
    <cellStyle name="Comma 2 2 773" xfId="1452"/>
    <cellStyle name="Comma 2 2 774" xfId="1453"/>
    <cellStyle name="Comma 2 2 775" xfId="1454"/>
    <cellStyle name="Comma 2 2 776" xfId="1455"/>
    <cellStyle name="Comma 2 2 777" xfId="1456"/>
    <cellStyle name="Comma 2 2 778" xfId="1457"/>
    <cellStyle name="Comma 2 2 779" xfId="1458"/>
    <cellStyle name="Comma 2 2 78" xfId="1459"/>
    <cellStyle name="Comma 2 2 780" xfId="1460"/>
    <cellStyle name="Comma 2 2 781" xfId="1461"/>
    <cellStyle name="Comma 2 2 782" xfId="1462"/>
    <cellStyle name="Comma 2 2 783" xfId="1463"/>
    <cellStyle name="Comma 2 2 784" xfId="1464"/>
    <cellStyle name="Comma 2 2 785" xfId="1465"/>
    <cellStyle name="Comma 2 2 786" xfId="1466"/>
    <cellStyle name="Comma 2 2 787" xfId="1467"/>
    <cellStyle name="Comma 2 2 788" xfId="1468"/>
    <cellStyle name="Comma 2 2 789" xfId="1469"/>
    <cellStyle name="Comma 2 2 79" xfId="1470"/>
    <cellStyle name="Comma 2 2 790" xfId="1471"/>
    <cellStyle name="Comma 2 2 791" xfId="1472"/>
    <cellStyle name="Comma 2 2 792" xfId="1473"/>
    <cellStyle name="Comma 2 2 793" xfId="1474"/>
    <cellStyle name="Comma 2 2 794" xfId="1475"/>
    <cellStyle name="Comma 2 2 795" xfId="1476"/>
    <cellStyle name="Comma 2 2 796" xfId="1477"/>
    <cellStyle name="Comma 2 2 797" xfId="1478"/>
    <cellStyle name="Comma 2 2 798" xfId="1479"/>
    <cellStyle name="Comma 2 2 799" xfId="1480"/>
    <cellStyle name="Comma 2 2 8" xfId="1481"/>
    <cellStyle name="Comma 2 2 80" xfId="1482"/>
    <cellStyle name="Comma 2 2 800" xfId="1483"/>
    <cellStyle name="Comma 2 2 801" xfId="1484"/>
    <cellStyle name="Comma 2 2 802" xfId="1485"/>
    <cellStyle name="Comma 2 2 803" xfId="1486"/>
    <cellStyle name="Comma 2 2 804" xfId="1487"/>
    <cellStyle name="Comma 2 2 805" xfId="1488"/>
    <cellStyle name="Comma 2 2 806" xfId="1489"/>
    <cellStyle name="Comma 2 2 807" xfId="1490"/>
    <cellStyle name="Comma 2 2 808" xfId="1491"/>
    <cellStyle name="Comma 2 2 809" xfId="1492"/>
    <cellStyle name="Comma 2 2 81" xfId="1493"/>
    <cellStyle name="Comma 2 2 810" xfId="1494"/>
    <cellStyle name="Comma 2 2 811" xfId="1495"/>
    <cellStyle name="Comma 2 2 812" xfId="1496"/>
    <cellStyle name="Comma 2 2 813" xfId="1497"/>
    <cellStyle name="Comma 2 2 814" xfId="1498"/>
    <cellStyle name="Comma 2 2 815" xfId="1499"/>
    <cellStyle name="Comma 2 2 816" xfId="1500"/>
    <cellStyle name="Comma 2 2 817" xfId="1501"/>
    <cellStyle name="Comma 2 2 818" xfId="1502"/>
    <cellStyle name="Comma 2 2 819" xfId="1503"/>
    <cellStyle name="Comma 2 2 82" xfId="1504"/>
    <cellStyle name="Comma 2 2 820" xfId="1505"/>
    <cellStyle name="Comma 2 2 821" xfId="1506"/>
    <cellStyle name="Comma 2 2 822" xfId="1507"/>
    <cellStyle name="Comma 2 2 823" xfId="1508"/>
    <cellStyle name="Comma 2 2 824" xfId="1509"/>
    <cellStyle name="Comma 2 2 825" xfId="1510"/>
    <cellStyle name="Comma 2 2 826" xfId="1511"/>
    <cellStyle name="Comma 2 2 827" xfId="1512"/>
    <cellStyle name="Comma 2 2 828" xfId="1513"/>
    <cellStyle name="Comma 2 2 829" xfId="1514"/>
    <cellStyle name="Comma 2 2 83" xfId="1515"/>
    <cellStyle name="Comma 2 2 830" xfId="1516"/>
    <cellStyle name="Comma 2 2 831" xfId="1517"/>
    <cellStyle name="Comma 2 2 832" xfId="1518"/>
    <cellStyle name="Comma 2 2 833" xfId="1519"/>
    <cellStyle name="Comma 2 2 834" xfId="1520"/>
    <cellStyle name="Comma 2 2 835" xfId="1521"/>
    <cellStyle name="Comma 2 2 836" xfId="1522"/>
    <cellStyle name="Comma 2 2 837" xfId="1523"/>
    <cellStyle name="Comma 2 2 838" xfId="1524"/>
    <cellStyle name="Comma 2 2 839" xfId="1525"/>
    <cellStyle name="Comma 2 2 84" xfId="1526"/>
    <cellStyle name="Comma 2 2 840" xfId="1527"/>
    <cellStyle name="Comma 2 2 841" xfId="1528"/>
    <cellStyle name="Comma 2 2 842" xfId="1529"/>
    <cellStyle name="Comma 2 2 843" xfId="1530"/>
    <cellStyle name="Comma 2 2 844" xfId="1531"/>
    <cellStyle name="Comma 2 2 845" xfId="1532"/>
    <cellStyle name="Comma 2 2 846" xfId="1533"/>
    <cellStyle name="Comma 2 2 847" xfId="1534"/>
    <cellStyle name="Comma 2 2 848" xfId="1535"/>
    <cellStyle name="Comma 2 2 849" xfId="1536"/>
    <cellStyle name="Comma 2 2 85" xfId="1537"/>
    <cellStyle name="Comma 2 2 850" xfId="1538"/>
    <cellStyle name="Comma 2 2 851" xfId="1539"/>
    <cellStyle name="Comma 2 2 852" xfId="1540"/>
    <cellStyle name="Comma 2 2 853" xfId="1541"/>
    <cellStyle name="Comma 2 2 854" xfId="1542"/>
    <cellStyle name="Comma 2 2 855" xfId="1543"/>
    <cellStyle name="Comma 2 2 856" xfId="1544"/>
    <cellStyle name="Comma 2 2 857" xfId="1545"/>
    <cellStyle name="Comma 2 2 858" xfId="1546"/>
    <cellStyle name="Comma 2 2 859" xfId="1547"/>
    <cellStyle name="Comma 2 2 86" xfId="1548"/>
    <cellStyle name="Comma 2 2 860" xfId="1549"/>
    <cellStyle name="Comma 2 2 861" xfId="1550"/>
    <cellStyle name="Comma 2 2 862" xfId="1551"/>
    <cellStyle name="Comma 2 2 863" xfId="1552"/>
    <cellStyle name="Comma 2 2 864" xfId="1553"/>
    <cellStyle name="Comma 2 2 865" xfId="1554"/>
    <cellStyle name="Comma 2 2 866" xfId="1555"/>
    <cellStyle name="Comma 2 2 867" xfId="1556"/>
    <cellStyle name="Comma 2 2 868" xfId="1557"/>
    <cellStyle name="Comma 2 2 869" xfId="1558"/>
    <cellStyle name="Comma 2 2 87" xfId="1559"/>
    <cellStyle name="Comma 2 2 870" xfId="1560"/>
    <cellStyle name="Comma 2 2 871" xfId="1561"/>
    <cellStyle name="Comma 2 2 872" xfId="1562"/>
    <cellStyle name="Comma 2 2 873" xfId="1563"/>
    <cellStyle name="Comma 2 2 874" xfId="1564"/>
    <cellStyle name="Comma 2 2 875" xfId="1565"/>
    <cellStyle name="Comma 2 2 876" xfId="1566"/>
    <cellStyle name="Comma 2 2 877" xfId="1567"/>
    <cellStyle name="Comma 2 2 878" xfId="1568"/>
    <cellStyle name="Comma 2 2 879" xfId="1569"/>
    <cellStyle name="Comma 2 2 88" xfId="1570"/>
    <cellStyle name="Comma 2 2 880" xfId="1571"/>
    <cellStyle name="Comma 2 2 881" xfId="1572"/>
    <cellStyle name="Comma 2 2 882" xfId="1573"/>
    <cellStyle name="Comma 2 2 883" xfId="1574"/>
    <cellStyle name="Comma 2 2 884" xfId="1575"/>
    <cellStyle name="Comma 2 2 885" xfId="1576"/>
    <cellStyle name="Comma 2 2 886" xfId="1577"/>
    <cellStyle name="Comma 2 2 887" xfId="1578"/>
    <cellStyle name="Comma 2 2 888" xfId="1579"/>
    <cellStyle name="Comma 2 2 889" xfId="1580"/>
    <cellStyle name="Comma 2 2 89" xfId="1581"/>
    <cellStyle name="Comma 2 2 890" xfId="1582"/>
    <cellStyle name="Comma 2 2 891" xfId="1583"/>
    <cellStyle name="Comma 2 2 892" xfId="1584"/>
    <cellStyle name="Comma 2 2 893" xfId="1585"/>
    <cellStyle name="Comma 2 2 894" xfId="1586"/>
    <cellStyle name="Comma 2 2 895" xfId="1587"/>
    <cellStyle name="Comma 2 2 896" xfId="1588"/>
    <cellStyle name="Comma 2 2 897" xfId="1589"/>
    <cellStyle name="Comma 2 2 898" xfId="1590"/>
    <cellStyle name="Comma 2 2 899" xfId="1591"/>
    <cellStyle name="Comma 2 2 9" xfId="1592"/>
    <cellStyle name="Comma 2 2 90" xfId="1593"/>
    <cellStyle name="Comma 2 2 900" xfId="1594"/>
    <cellStyle name="Comma 2 2 901" xfId="1595"/>
    <cellStyle name="Comma 2 2 902" xfId="1596"/>
    <cellStyle name="Comma 2 2 903" xfId="1597"/>
    <cellStyle name="Comma 2 2 904" xfId="1598"/>
    <cellStyle name="Comma 2 2 905" xfId="1599"/>
    <cellStyle name="Comma 2 2 906" xfId="1600"/>
    <cellStyle name="Comma 2 2 907" xfId="1601"/>
    <cellStyle name="Comma 2 2 908" xfId="1602"/>
    <cellStyle name="Comma 2 2 909" xfId="1603"/>
    <cellStyle name="Comma 2 2 91" xfId="1604"/>
    <cellStyle name="Comma 2 2 910" xfId="1605"/>
    <cellStyle name="Comma 2 2 911" xfId="1606"/>
    <cellStyle name="Comma 2 2 912" xfId="1607"/>
    <cellStyle name="Comma 2 2 913" xfId="1608"/>
    <cellStyle name="Comma 2 2 914" xfId="1609"/>
    <cellStyle name="Comma 2 2 915" xfId="1610"/>
    <cellStyle name="Comma 2 2 916" xfId="1611"/>
    <cellStyle name="Comma 2 2 917" xfId="1612"/>
    <cellStyle name="Comma 2 2 918" xfId="1613"/>
    <cellStyle name="Comma 2 2 919" xfId="1614"/>
    <cellStyle name="Comma 2 2 92" xfId="1615"/>
    <cellStyle name="Comma 2 2 920" xfId="1616"/>
    <cellStyle name="Comma 2 2 921" xfId="1617"/>
    <cellStyle name="Comma 2 2 922" xfId="1618"/>
    <cellStyle name="Comma 2 2 923" xfId="1619"/>
    <cellStyle name="Comma 2 2 924" xfId="1620"/>
    <cellStyle name="Comma 2 2 925" xfId="1621"/>
    <cellStyle name="Comma 2 2 926" xfId="1622"/>
    <cellStyle name="Comma 2 2 927" xfId="1623"/>
    <cellStyle name="Comma 2 2 928" xfId="1624"/>
    <cellStyle name="Comma 2 2 929" xfId="1625"/>
    <cellStyle name="Comma 2 2 93" xfId="1626"/>
    <cellStyle name="Comma 2 2 930" xfId="1627"/>
    <cellStyle name="Comma 2 2 931" xfId="1628"/>
    <cellStyle name="Comma 2 2 932" xfId="1629"/>
    <cellStyle name="Comma 2 2 933" xfId="1630"/>
    <cellStyle name="Comma 2 2 934" xfId="1631"/>
    <cellStyle name="Comma 2 2 935" xfId="1632"/>
    <cellStyle name="Comma 2 2 936" xfId="1633"/>
    <cellStyle name="Comma 2 2 937" xfId="1634"/>
    <cellStyle name="Comma 2 2 938" xfId="1635"/>
    <cellStyle name="Comma 2 2 939" xfId="1636"/>
    <cellStyle name="Comma 2 2 94" xfId="1637"/>
    <cellStyle name="Comma 2 2 940" xfId="1638"/>
    <cellStyle name="Comma 2 2 941" xfId="1639"/>
    <cellStyle name="Comma 2 2 942" xfId="1640"/>
    <cellStyle name="Comma 2 2 943" xfId="1641"/>
    <cellStyle name="Comma 2 2 944" xfId="1642"/>
    <cellStyle name="Comma 2 2 945" xfId="1643"/>
    <cellStyle name="Comma 2 2 946" xfId="1644"/>
    <cellStyle name="Comma 2 2 947" xfId="1645"/>
    <cellStyle name="Comma 2 2 948" xfId="1646"/>
    <cellStyle name="Comma 2 2 949" xfId="1647"/>
    <cellStyle name="Comma 2 2 95" xfId="1648"/>
    <cellStyle name="Comma 2 2 950" xfId="1649"/>
    <cellStyle name="Comma 2 2 951" xfId="1650"/>
    <cellStyle name="Comma 2 2 952" xfId="1651"/>
    <cellStyle name="Comma 2 2 953" xfId="1652"/>
    <cellStyle name="Comma 2 2 954" xfId="1653"/>
    <cellStyle name="Comma 2 2 955" xfId="1654"/>
    <cellStyle name="Comma 2 2 956" xfId="1655"/>
    <cellStyle name="Comma 2 2 957" xfId="1656"/>
    <cellStyle name="Comma 2 2 958" xfId="1657"/>
    <cellStyle name="Comma 2 2 959" xfId="1658"/>
    <cellStyle name="Comma 2 2 96" xfId="1659"/>
    <cellStyle name="Comma 2 2 960" xfId="1660"/>
    <cellStyle name="Comma 2 2 961" xfId="1661"/>
    <cellStyle name="Comma 2 2 962" xfId="1662"/>
    <cellStyle name="Comma 2 2 963" xfId="1663"/>
    <cellStyle name="Comma 2 2 964" xfId="1664"/>
    <cellStyle name="Comma 2 2 965" xfId="1665"/>
    <cellStyle name="Comma 2 2 966" xfId="1666"/>
    <cellStyle name="Comma 2 2 967" xfId="1667"/>
    <cellStyle name="Comma 2 2 968" xfId="1668"/>
    <cellStyle name="Comma 2 2 969" xfId="1669"/>
    <cellStyle name="Comma 2 2 97" xfId="1670"/>
    <cellStyle name="Comma 2 2 970" xfId="1671"/>
    <cellStyle name="Comma 2 2 971" xfId="1672"/>
    <cellStyle name="Comma 2 2 972" xfId="1673"/>
    <cellStyle name="Comma 2 2 973" xfId="1674"/>
    <cellStyle name="Comma 2 2 974" xfId="1675"/>
    <cellStyle name="Comma 2 2 975" xfId="1676"/>
    <cellStyle name="Comma 2 2 976" xfId="1677"/>
    <cellStyle name="Comma 2 2 977" xfId="1678"/>
    <cellStyle name="Comma 2 2 978" xfId="1679"/>
    <cellStyle name="Comma 2 2 979" xfId="1680"/>
    <cellStyle name="Comma 2 2 98" xfId="1681"/>
    <cellStyle name="Comma 2 2 980" xfId="1682"/>
    <cellStyle name="Comma 2 2 981" xfId="1683"/>
    <cellStyle name="Comma 2 2 982" xfId="1684"/>
    <cellStyle name="Comma 2 2 983" xfId="1685"/>
    <cellStyle name="Comma 2 2 984" xfId="1686"/>
    <cellStyle name="Comma 2 2 985" xfId="1687"/>
    <cellStyle name="Comma 2 2 986" xfId="1688"/>
    <cellStyle name="Comma 2 2 987" xfId="1689"/>
    <cellStyle name="Comma 2 2 988" xfId="1690"/>
    <cellStyle name="Comma 2 2 989" xfId="1691"/>
    <cellStyle name="Comma 2 2 99" xfId="1692"/>
    <cellStyle name="Comma 2 2 990" xfId="1693"/>
    <cellStyle name="Comma 2 2 991" xfId="1694"/>
    <cellStyle name="Comma 2 2 992" xfId="1695"/>
    <cellStyle name="Comma 2 2 993" xfId="1696"/>
    <cellStyle name="Comma 2 2 994" xfId="1697"/>
    <cellStyle name="Comma 2 2 995" xfId="1698"/>
    <cellStyle name="Comma 2 2 996" xfId="1699"/>
    <cellStyle name="Comma 2 2 997" xfId="1700"/>
    <cellStyle name="Comma 2 2 998" xfId="1701"/>
    <cellStyle name="Comma 2 2 999" xfId="1702"/>
    <cellStyle name="Comma 2 20" xfId="1703"/>
    <cellStyle name="Comma 2 21" xfId="1704"/>
    <cellStyle name="Comma 2 22" xfId="1705"/>
    <cellStyle name="Comma 2 23" xfId="1706"/>
    <cellStyle name="Comma 2 24" xfId="1707"/>
    <cellStyle name="Comma 2 25" xfId="1708"/>
    <cellStyle name="Comma 2 26" xfId="1709"/>
    <cellStyle name="Comma 2 27" xfId="1710"/>
    <cellStyle name="Comma 2 28" xfId="1711"/>
    <cellStyle name="Comma 2 29" xfId="1712"/>
    <cellStyle name="Comma 2 3" xfId="1713"/>
    <cellStyle name="Comma 2 3 2" xfId="1714"/>
    <cellStyle name="Comma 2 3 3" xfId="1715"/>
    <cellStyle name="Comma 2 30" xfId="1716"/>
    <cellStyle name="Comma 2 31" xfId="1717"/>
    <cellStyle name="Comma 2 32" xfId="1718"/>
    <cellStyle name="Comma 2 33" xfId="1719"/>
    <cellStyle name="Comma 2 34" xfId="1720"/>
    <cellStyle name="Comma 2 35" xfId="1721"/>
    <cellStyle name="Comma 2 36" xfId="1722"/>
    <cellStyle name="Comma 2 37" xfId="1723"/>
    <cellStyle name="Comma 2 38" xfId="1724"/>
    <cellStyle name="Comma 2 39" xfId="1725"/>
    <cellStyle name="Comma 2 4" xfId="1726"/>
    <cellStyle name="Comma 2 4 2" xfId="1727"/>
    <cellStyle name="Comma 2 40" xfId="1728"/>
    <cellStyle name="Comma 2 41" xfId="1729"/>
    <cellStyle name="Comma 2 42" xfId="1730"/>
    <cellStyle name="Comma 2 43" xfId="1731"/>
    <cellStyle name="Comma 2 44" xfId="1732"/>
    <cellStyle name="Comma 2 45" xfId="1733"/>
    <cellStyle name="Comma 2 46" xfId="1734"/>
    <cellStyle name="Comma 2 47" xfId="1735"/>
    <cellStyle name="Comma 2 48" xfId="1736"/>
    <cellStyle name="Comma 2 49" xfId="1737"/>
    <cellStyle name="Comma 2 5" xfId="1738"/>
    <cellStyle name="Comma 2 50" xfId="1739"/>
    <cellStyle name="Comma 2 51" xfId="1740"/>
    <cellStyle name="Comma 2 52" xfId="1741"/>
    <cellStyle name="Comma 2 53" xfId="1742"/>
    <cellStyle name="Comma 2 54" xfId="1743"/>
    <cellStyle name="Comma 2 55" xfId="1744"/>
    <cellStyle name="Comma 2 56" xfId="1745"/>
    <cellStyle name="Comma 2 57" xfId="1746"/>
    <cellStyle name="Comma 2 58" xfId="1747"/>
    <cellStyle name="Comma 2 59" xfId="1748"/>
    <cellStyle name="Comma 2 6" xfId="1749"/>
    <cellStyle name="Comma 2 6 2" xfId="1750"/>
    <cellStyle name="Comma 2 60" xfId="1751"/>
    <cellStyle name="Comma 2 61" xfId="1752"/>
    <cellStyle name="Comma 2 62" xfId="1753"/>
    <cellStyle name="Comma 2 63" xfId="1754"/>
    <cellStyle name="Comma 2 64" xfId="1755"/>
    <cellStyle name="Comma 2 65" xfId="1756"/>
    <cellStyle name="Comma 2 66" xfId="1757"/>
    <cellStyle name="Comma 2 67" xfId="1758"/>
    <cellStyle name="Comma 2 68" xfId="1759"/>
    <cellStyle name="Comma 2 69" xfId="1760"/>
    <cellStyle name="Comma 2 7" xfId="1761"/>
    <cellStyle name="Comma 2 70" xfId="1762"/>
    <cellStyle name="Comma 2 71" xfId="1763"/>
    <cellStyle name="Comma 2 72" xfId="1764"/>
    <cellStyle name="Comma 2 73" xfId="1765"/>
    <cellStyle name="Comma 2 74" xfId="1766"/>
    <cellStyle name="Comma 2 75" xfId="1767"/>
    <cellStyle name="Comma 2 76" xfId="1768"/>
    <cellStyle name="Comma 2 77" xfId="1769"/>
    <cellStyle name="Comma 2 78" xfId="1770"/>
    <cellStyle name="Comma 2 79" xfId="1771"/>
    <cellStyle name="Comma 2 8" xfId="1772"/>
    <cellStyle name="Comma 2 80" xfId="1773"/>
    <cellStyle name="Comma 2 81" xfId="1774"/>
    <cellStyle name="Comma 2 82" xfId="1775"/>
    <cellStyle name="Comma 2 83" xfId="1776"/>
    <cellStyle name="Comma 2 84" xfId="1777"/>
    <cellStyle name="Comma 2 85" xfId="1778"/>
    <cellStyle name="Comma 2 86" xfId="1779"/>
    <cellStyle name="Comma 2 87" xfId="1780"/>
    <cellStyle name="Comma 2 88" xfId="1781"/>
    <cellStyle name="Comma 2 89" xfId="1782"/>
    <cellStyle name="Comma 2 9" xfId="1783"/>
    <cellStyle name="Comma 2 90" xfId="1784"/>
    <cellStyle name="Comma 2 91" xfId="1785"/>
    <cellStyle name="Comma 2 92" xfId="1786"/>
    <cellStyle name="Comma 2 93" xfId="1787"/>
    <cellStyle name="Comma 2 94" xfId="1788"/>
    <cellStyle name="Comma 2 95" xfId="1789"/>
    <cellStyle name="Comma 2 96" xfId="1790"/>
    <cellStyle name="Comma 2 97" xfId="1791"/>
    <cellStyle name="Comma 2 98" xfId="1792"/>
    <cellStyle name="Comma 2 99" xfId="1793"/>
    <cellStyle name="Comma 2_Regulatory Template" xfId="1794"/>
    <cellStyle name="Comma 20" xfId="5939"/>
    <cellStyle name="Comma 21" xfId="6021"/>
    <cellStyle name="Comma 3" xfId="1795"/>
    <cellStyle name="Comma 3 2" xfId="8"/>
    <cellStyle name="Comma 3 2 2" xfId="1796"/>
    <cellStyle name="Comma 3 2 3" xfId="5064"/>
    <cellStyle name="Comma 3 3" xfId="1797"/>
    <cellStyle name="Comma 3 3 2" xfId="1798"/>
    <cellStyle name="Comma 3 4" xfId="1799"/>
    <cellStyle name="Comma 3 4 2" xfId="1800"/>
    <cellStyle name="Comma 3 5" xfId="1801"/>
    <cellStyle name="Comma 4" xfId="1802"/>
    <cellStyle name="Comma 4 2" xfId="1803"/>
    <cellStyle name="Comma 5" xfId="1804"/>
    <cellStyle name="Comma 5 2" xfId="1805"/>
    <cellStyle name="Comma 5 2 2" xfId="1806"/>
    <cellStyle name="Comma 5 3" xfId="1807"/>
    <cellStyle name="Comma 5 4" xfId="1808"/>
    <cellStyle name="Comma 6" xfId="1809"/>
    <cellStyle name="Comma 6 2" xfId="1810"/>
    <cellStyle name="Comma 7" xfId="1811"/>
    <cellStyle name="Comma 7 2" xfId="1812"/>
    <cellStyle name="Comma 8" xfId="12"/>
    <cellStyle name="Comma 8 2" xfId="1813"/>
    <cellStyle name="Comma 9" xfId="1814"/>
    <cellStyle name="Comma 9 2" xfId="1815"/>
    <cellStyle name="Comma0" xfId="1816"/>
    <cellStyle name="Currency [0] 2" xfId="1817"/>
    <cellStyle name="Currency 10" xfId="1818"/>
    <cellStyle name="Currency 10 2" xfId="1819"/>
    <cellStyle name="Currency 11" xfId="1820"/>
    <cellStyle name="Currency 11 2" xfId="5940"/>
    <cellStyle name="Currency 14" xfId="1821"/>
    <cellStyle name="Currency 2" xfId="1822"/>
    <cellStyle name="Currency 2 10" xfId="1823"/>
    <cellStyle name="Currency 2 100" xfId="1824"/>
    <cellStyle name="Currency 2 101" xfId="1825"/>
    <cellStyle name="Currency 2 102" xfId="1826"/>
    <cellStyle name="Currency 2 103" xfId="1827"/>
    <cellStyle name="Currency 2 104" xfId="1828"/>
    <cellStyle name="Currency 2 105" xfId="1829"/>
    <cellStyle name="Currency 2 106" xfId="1830"/>
    <cellStyle name="Currency 2 107" xfId="1831"/>
    <cellStyle name="Currency 2 108" xfId="1832"/>
    <cellStyle name="Currency 2 109" xfId="1833"/>
    <cellStyle name="Currency 2 11" xfId="1834"/>
    <cellStyle name="Currency 2 110" xfId="1835"/>
    <cellStyle name="Currency 2 111" xfId="1836"/>
    <cellStyle name="Currency 2 112" xfId="1837"/>
    <cellStyle name="Currency 2 113" xfId="1838"/>
    <cellStyle name="Currency 2 114" xfId="1839"/>
    <cellStyle name="Currency 2 115" xfId="1840"/>
    <cellStyle name="Currency 2 116" xfId="1841"/>
    <cellStyle name="Currency 2 117" xfId="1842"/>
    <cellStyle name="Currency 2 118" xfId="1843"/>
    <cellStyle name="Currency 2 119" xfId="1844"/>
    <cellStyle name="Currency 2 12" xfId="1845"/>
    <cellStyle name="Currency 2 120" xfId="1846"/>
    <cellStyle name="Currency 2 121" xfId="1847"/>
    <cellStyle name="Currency 2 122" xfId="1848"/>
    <cellStyle name="Currency 2 123" xfId="1849"/>
    <cellStyle name="Currency 2 124" xfId="1850"/>
    <cellStyle name="Currency 2 125" xfId="1851"/>
    <cellStyle name="Currency 2 126" xfId="1852"/>
    <cellStyle name="Currency 2 127" xfId="1853"/>
    <cellStyle name="Currency 2 128" xfId="1854"/>
    <cellStyle name="Currency 2 129" xfId="1855"/>
    <cellStyle name="Currency 2 13" xfId="1856"/>
    <cellStyle name="Currency 2 130" xfId="1857"/>
    <cellStyle name="Currency 2 131" xfId="1858"/>
    <cellStyle name="Currency 2 132" xfId="1859"/>
    <cellStyle name="Currency 2 133" xfId="1860"/>
    <cellStyle name="Currency 2 134" xfId="1861"/>
    <cellStyle name="Currency 2 135" xfId="1862"/>
    <cellStyle name="Currency 2 136" xfId="1863"/>
    <cellStyle name="Currency 2 137" xfId="1864"/>
    <cellStyle name="Currency 2 138" xfId="1865"/>
    <cellStyle name="Currency 2 139" xfId="1866"/>
    <cellStyle name="Currency 2 14" xfId="1867"/>
    <cellStyle name="Currency 2 140" xfId="1868"/>
    <cellStyle name="Currency 2 141" xfId="1869"/>
    <cellStyle name="Currency 2 142" xfId="1870"/>
    <cellStyle name="Currency 2 143" xfId="1871"/>
    <cellStyle name="Currency 2 144" xfId="1872"/>
    <cellStyle name="Currency 2 145" xfId="1873"/>
    <cellStyle name="Currency 2 146" xfId="1874"/>
    <cellStyle name="Currency 2 147" xfId="1875"/>
    <cellStyle name="Currency 2 148" xfId="1876"/>
    <cellStyle name="Currency 2 149" xfId="1877"/>
    <cellStyle name="Currency 2 15" xfId="1878"/>
    <cellStyle name="Currency 2 150" xfId="1879"/>
    <cellStyle name="Currency 2 151" xfId="1880"/>
    <cellStyle name="Currency 2 152" xfId="1881"/>
    <cellStyle name="Currency 2 153" xfId="1882"/>
    <cellStyle name="Currency 2 154" xfId="1883"/>
    <cellStyle name="Currency 2 155" xfId="1884"/>
    <cellStyle name="Currency 2 156" xfId="1885"/>
    <cellStyle name="Currency 2 157" xfId="1886"/>
    <cellStyle name="Currency 2 158" xfId="1887"/>
    <cellStyle name="Currency 2 159" xfId="1888"/>
    <cellStyle name="Currency 2 16" xfId="1889"/>
    <cellStyle name="Currency 2 160" xfId="1890"/>
    <cellStyle name="Currency 2 161" xfId="1891"/>
    <cellStyle name="Currency 2 162" xfId="1892"/>
    <cellStyle name="Currency 2 163" xfId="1893"/>
    <cellStyle name="Currency 2 164" xfId="1894"/>
    <cellStyle name="Currency 2 165" xfId="1895"/>
    <cellStyle name="Currency 2 166" xfId="1896"/>
    <cellStyle name="Currency 2 167" xfId="1897"/>
    <cellStyle name="Currency 2 168" xfId="1898"/>
    <cellStyle name="Currency 2 169" xfId="1899"/>
    <cellStyle name="Currency 2 17" xfId="1900"/>
    <cellStyle name="Currency 2 170" xfId="1901"/>
    <cellStyle name="Currency 2 171" xfId="1902"/>
    <cellStyle name="Currency 2 172" xfId="1903"/>
    <cellStyle name="Currency 2 173" xfId="1904"/>
    <cellStyle name="Currency 2 174" xfId="1905"/>
    <cellStyle name="Currency 2 175" xfId="1906"/>
    <cellStyle name="Currency 2 176" xfId="1907"/>
    <cellStyle name="Currency 2 177" xfId="1908"/>
    <cellStyle name="Currency 2 178" xfId="1909"/>
    <cellStyle name="Currency 2 179" xfId="1910"/>
    <cellStyle name="Currency 2 18" xfId="1911"/>
    <cellStyle name="Currency 2 180" xfId="1912"/>
    <cellStyle name="Currency 2 181" xfId="1913"/>
    <cellStyle name="Currency 2 182" xfId="1914"/>
    <cellStyle name="Currency 2 183" xfId="1915"/>
    <cellStyle name="Currency 2 184" xfId="1916"/>
    <cellStyle name="Currency 2 185" xfId="1917"/>
    <cellStyle name="Currency 2 186" xfId="1918"/>
    <cellStyle name="Currency 2 187" xfId="1919"/>
    <cellStyle name="Currency 2 188" xfId="1920"/>
    <cellStyle name="Currency 2 189" xfId="1921"/>
    <cellStyle name="Currency 2 19" xfId="1922"/>
    <cellStyle name="Currency 2 190" xfId="1923"/>
    <cellStyle name="Currency 2 191" xfId="1924"/>
    <cellStyle name="Currency 2 192" xfId="1925"/>
    <cellStyle name="Currency 2 193" xfId="1926"/>
    <cellStyle name="Currency 2 194" xfId="1927"/>
    <cellStyle name="Currency 2 195" xfId="1928"/>
    <cellStyle name="Currency 2 196" xfId="1929"/>
    <cellStyle name="Currency 2 197" xfId="1930"/>
    <cellStyle name="Currency 2 198" xfId="1931"/>
    <cellStyle name="Currency 2 199" xfId="1932"/>
    <cellStyle name="Currency 2 2" xfId="1933"/>
    <cellStyle name="Currency 2 20" xfId="1934"/>
    <cellStyle name="Currency 2 200" xfId="1935"/>
    <cellStyle name="Currency 2 201" xfId="1936"/>
    <cellStyle name="Currency 2 202" xfId="1937"/>
    <cellStyle name="Currency 2 203" xfId="1938"/>
    <cellStyle name="Currency 2 204" xfId="1939"/>
    <cellStyle name="Currency 2 205" xfId="1940"/>
    <cellStyle name="Currency 2 206" xfId="1941"/>
    <cellStyle name="Currency 2 207" xfId="1942"/>
    <cellStyle name="Currency 2 208" xfId="1943"/>
    <cellStyle name="Currency 2 209" xfId="1944"/>
    <cellStyle name="Currency 2 21" xfId="1945"/>
    <cellStyle name="Currency 2 210" xfId="1946"/>
    <cellStyle name="Currency 2 211" xfId="1947"/>
    <cellStyle name="Currency 2 212" xfId="1948"/>
    <cellStyle name="Currency 2 213" xfId="1949"/>
    <cellStyle name="Currency 2 214" xfId="1950"/>
    <cellStyle name="Currency 2 215" xfId="1951"/>
    <cellStyle name="Currency 2 216" xfId="1952"/>
    <cellStyle name="Currency 2 217" xfId="1953"/>
    <cellStyle name="Currency 2 218" xfId="1954"/>
    <cellStyle name="Currency 2 219" xfId="1955"/>
    <cellStyle name="Currency 2 22" xfId="1956"/>
    <cellStyle name="Currency 2 220" xfId="1957"/>
    <cellStyle name="Currency 2 221" xfId="1958"/>
    <cellStyle name="Currency 2 222" xfId="1959"/>
    <cellStyle name="Currency 2 223" xfId="1960"/>
    <cellStyle name="Currency 2 224" xfId="1961"/>
    <cellStyle name="Currency 2 225" xfId="1962"/>
    <cellStyle name="Currency 2 226" xfId="1963"/>
    <cellStyle name="Currency 2 227" xfId="1964"/>
    <cellStyle name="Currency 2 228" xfId="1965"/>
    <cellStyle name="Currency 2 229" xfId="1966"/>
    <cellStyle name="Currency 2 23" xfId="1967"/>
    <cellStyle name="Currency 2 230" xfId="1968"/>
    <cellStyle name="Currency 2 231" xfId="1969"/>
    <cellStyle name="Currency 2 232" xfId="1970"/>
    <cellStyle name="Currency 2 233" xfId="1971"/>
    <cellStyle name="Currency 2 234" xfId="1972"/>
    <cellStyle name="Currency 2 235" xfId="1973"/>
    <cellStyle name="Currency 2 236" xfId="1974"/>
    <cellStyle name="Currency 2 237" xfId="1975"/>
    <cellStyle name="Currency 2 238" xfId="1976"/>
    <cellStyle name="Currency 2 239" xfId="1977"/>
    <cellStyle name="Currency 2 24" xfId="1978"/>
    <cellStyle name="Currency 2 240" xfId="1979"/>
    <cellStyle name="Currency 2 241" xfId="1980"/>
    <cellStyle name="Currency 2 242" xfId="1981"/>
    <cellStyle name="Currency 2 243" xfId="1982"/>
    <cellStyle name="Currency 2 244" xfId="1983"/>
    <cellStyle name="Currency 2 245" xfId="1984"/>
    <cellStyle name="Currency 2 246" xfId="1985"/>
    <cellStyle name="Currency 2 247" xfId="1986"/>
    <cellStyle name="Currency 2 248" xfId="1987"/>
    <cellStyle name="Currency 2 249" xfId="1988"/>
    <cellStyle name="Currency 2 25" xfId="1989"/>
    <cellStyle name="Currency 2 250" xfId="1990"/>
    <cellStyle name="Currency 2 251" xfId="1991"/>
    <cellStyle name="Currency 2 252" xfId="1992"/>
    <cellStyle name="Currency 2 253" xfId="1993"/>
    <cellStyle name="Currency 2 254" xfId="1994"/>
    <cellStyle name="Currency 2 255" xfId="1995"/>
    <cellStyle name="Currency 2 256" xfId="1996"/>
    <cellStyle name="Currency 2 257" xfId="1997"/>
    <cellStyle name="Currency 2 258" xfId="1998"/>
    <cellStyle name="Currency 2 259" xfId="1999"/>
    <cellStyle name="Currency 2 26" xfId="2000"/>
    <cellStyle name="Currency 2 260" xfId="2001"/>
    <cellStyle name="Currency 2 261" xfId="2002"/>
    <cellStyle name="Currency 2 262" xfId="2003"/>
    <cellStyle name="Currency 2 263" xfId="2004"/>
    <cellStyle name="Currency 2 264" xfId="2005"/>
    <cellStyle name="Currency 2 265" xfId="2006"/>
    <cellStyle name="Currency 2 266" xfId="2007"/>
    <cellStyle name="Currency 2 267" xfId="2008"/>
    <cellStyle name="Currency 2 268" xfId="2009"/>
    <cellStyle name="Currency 2 269" xfId="2010"/>
    <cellStyle name="Currency 2 27" xfId="2011"/>
    <cellStyle name="Currency 2 270" xfId="2012"/>
    <cellStyle name="Currency 2 271" xfId="2013"/>
    <cellStyle name="Currency 2 272" xfId="2014"/>
    <cellStyle name="Currency 2 273" xfId="2015"/>
    <cellStyle name="Currency 2 274" xfId="2016"/>
    <cellStyle name="Currency 2 275" xfId="2017"/>
    <cellStyle name="Currency 2 276" xfId="2018"/>
    <cellStyle name="Currency 2 277" xfId="2019"/>
    <cellStyle name="Currency 2 278" xfId="2020"/>
    <cellStyle name="Currency 2 279" xfId="2021"/>
    <cellStyle name="Currency 2 28" xfId="2022"/>
    <cellStyle name="Currency 2 280" xfId="2023"/>
    <cellStyle name="Currency 2 281" xfId="2024"/>
    <cellStyle name="Currency 2 282" xfId="2025"/>
    <cellStyle name="Currency 2 283" xfId="2026"/>
    <cellStyle name="Currency 2 284" xfId="2027"/>
    <cellStyle name="Currency 2 285" xfId="2028"/>
    <cellStyle name="Currency 2 286" xfId="2029"/>
    <cellStyle name="Currency 2 287" xfId="2030"/>
    <cellStyle name="Currency 2 288" xfId="2031"/>
    <cellStyle name="Currency 2 289" xfId="2032"/>
    <cellStyle name="Currency 2 29" xfId="2033"/>
    <cellStyle name="Currency 2 290" xfId="2034"/>
    <cellStyle name="Currency 2 291" xfId="2035"/>
    <cellStyle name="Currency 2 292" xfId="2036"/>
    <cellStyle name="Currency 2 293" xfId="2037"/>
    <cellStyle name="Currency 2 294" xfId="2038"/>
    <cellStyle name="Currency 2 295" xfId="2039"/>
    <cellStyle name="Currency 2 296" xfId="2040"/>
    <cellStyle name="Currency 2 297" xfId="2041"/>
    <cellStyle name="Currency 2 298" xfId="2042"/>
    <cellStyle name="Currency 2 299" xfId="2043"/>
    <cellStyle name="Currency 2 3" xfId="2044"/>
    <cellStyle name="Currency 2 30" xfId="2045"/>
    <cellStyle name="Currency 2 300" xfId="2046"/>
    <cellStyle name="Currency 2 301" xfId="2047"/>
    <cellStyle name="Currency 2 302" xfId="2048"/>
    <cellStyle name="Currency 2 303" xfId="2049"/>
    <cellStyle name="Currency 2 304" xfId="2050"/>
    <cellStyle name="Currency 2 305" xfId="2051"/>
    <cellStyle name="Currency 2 306" xfId="2052"/>
    <cellStyle name="Currency 2 307" xfId="2053"/>
    <cellStyle name="Currency 2 308" xfId="2054"/>
    <cellStyle name="Currency 2 309" xfId="2055"/>
    <cellStyle name="Currency 2 31" xfId="2056"/>
    <cellStyle name="Currency 2 310" xfId="2057"/>
    <cellStyle name="Currency 2 311" xfId="2058"/>
    <cellStyle name="Currency 2 312" xfId="2059"/>
    <cellStyle name="Currency 2 313" xfId="2060"/>
    <cellStyle name="Currency 2 314" xfId="2061"/>
    <cellStyle name="Currency 2 315" xfId="2062"/>
    <cellStyle name="Currency 2 316" xfId="2063"/>
    <cellStyle name="Currency 2 317" xfId="2064"/>
    <cellStyle name="Currency 2 318" xfId="2065"/>
    <cellStyle name="Currency 2 319" xfId="2066"/>
    <cellStyle name="Currency 2 32" xfId="2067"/>
    <cellStyle name="Currency 2 320" xfId="2068"/>
    <cellStyle name="Currency 2 321" xfId="2069"/>
    <cellStyle name="Currency 2 322" xfId="2070"/>
    <cellStyle name="Currency 2 323" xfId="2071"/>
    <cellStyle name="Currency 2 324" xfId="2072"/>
    <cellStyle name="Currency 2 325" xfId="2073"/>
    <cellStyle name="Currency 2 326" xfId="2074"/>
    <cellStyle name="Currency 2 327" xfId="2075"/>
    <cellStyle name="Currency 2 328" xfId="2076"/>
    <cellStyle name="Currency 2 329" xfId="2077"/>
    <cellStyle name="Currency 2 33" xfId="2078"/>
    <cellStyle name="Currency 2 330" xfId="2079"/>
    <cellStyle name="Currency 2 331" xfId="2080"/>
    <cellStyle name="Currency 2 332" xfId="2081"/>
    <cellStyle name="Currency 2 333" xfId="2082"/>
    <cellStyle name="Currency 2 334" xfId="2083"/>
    <cellStyle name="Currency 2 335" xfId="2084"/>
    <cellStyle name="Currency 2 336" xfId="2085"/>
    <cellStyle name="Currency 2 337" xfId="2086"/>
    <cellStyle name="Currency 2 338" xfId="2087"/>
    <cellStyle name="Currency 2 339" xfId="2088"/>
    <cellStyle name="Currency 2 34" xfId="2089"/>
    <cellStyle name="Currency 2 340" xfId="2090"/>
    <cellStyle name="Currency 2 341" xfId="2091"/>
    <cellStyle name="Currency 2 342" xfId="2092"/>
    <cellStyle name="Currency 2 343" xfId="2093"/>
    <cellStyle name="Currency 2 344" xfId="2094"/>
    <cellStyle name="Currency 2 345" xfId="2095"/>
    <cellStyle name="Currency 2 346" xfId="2096"/>
    <cellStyle name="Currency 2 347" xfId="2097"/>
    <cellStyle name="Currency 2 348" xfId="2098"/>
    <cellStyle name="Currency 2 349" xfId="2099"/>
    <cellStyle name="Currency 2 35" xfId="2100"/>
    <cellStyle name="Currency 2 350" xfId="2101"/>
    <cellStyle name="Currency 2 351" xfId="2102"/>
    <cellStyle name="Currency 2 352" xfId="2103"/>
    <cellStyle name="Currency 2 353" xfId="2104"/>
    <cellStyle name="Currency 2 354" xfId="2105"/>
    <cellStyle name="Currency 2 355" xfId="2106"/>
    <cellStyle name="Currency 2 356" xfId="2107"/>
    <cellStyle name="Currency 2 357" xfId="2108"/>
    <cellStyle name="Currency 2 358" xfId="2109"/>
    <cellStyle name="Currency 2 359" xfId="2110"/>
    <cellStyle name="Currency 2 36" xfId="2111"/>
    <cellStyle name="Currency 2 360" xfId="2112"/>
    <cellStyle name="Currency 2 361" xfId="2113"/>
    <cellStyle name="Currency 2 362" xfId="2114"/>
    <cellStyle name="Currency 2 363" xfId="2115"/>
    <cellStyle name="Currency 2 364" xfId="2116"/>
    <cellStyle name="Currency 2 365" xfId="2117"/>
    <cellStyle name="Currency 2 366" xfId="2118"/>
    <cellStyle name="Currency 2 367" xfId="2119"/>
    <cellStyle name="Currency 2 368" xfId="2120"/>
    <cellStyle name="Currency 2 369" xfId="2121"/>
    <cellStyle name="Currency 2 37" xfId="2122"/>
    <cellStyle name="Currency 2 370" xfId="2123"/>
    <cellStyle name="Currency 2 371" xfId="2124"/>
    <cellStyle name="Currency 2 372" xfId="2125"/>
    <cellStyle name="Currency 2 373" xfId="2126"/>
    <cellStyle name="Currency 2 374" xfId="2127"/>
    <cellStyle name="Currency 2 375" xfId="2128"/>
    <cellStyle name="Currency 2 376" xfId="2129"/>
    <cellStyle name="Currency 2 377" xfId="2130"/>
    <cellStyle name="Currency 2 378" xfId="2131"/>
    <cellStyle name="Currency 2 379" xfId="2132"/>
    <cellStyle name="Currency 2 38" xfId="2133"/>
    <cellStyle name="Currency 2 380" xfId="2134"/>
    <cellStyle name="Currency 2 381" xfId="2135"/>
    <cellStyle name="Currency 2 382" xfId="2136"/>
    <cellStyle name="Currency 2 383" xfId="2137"/>
    <cellStyle name="Currency 2 384" xfId="2138"/>
    <cellStyle name="Currency 2 385" xfId="2139"/>
    <cellStyle name="Currency 2 386" xfId="2140"/>
    <cellStyle name="Currency 2 387" xfId="2141"/>
    <cellStyle name="Currency 2 388" xfId="2142"/>
    <cellStyle name="Currency 2 389" xfId="2143"/>
    <cellStyle name="Currency 2 39" xfId="2144"/>
    <cellStyle name="Currency 2 390" xfId="2145"/>
    <cellStyle name="Currency 2 391" xfId="2146"/>
    <cellStyle name="Currency 2 392" xfId="2147"/>
    <cellStyle name="Currency 2 393" xfId="2148"/>
    <cellStyle name="Currency 2 394" xfId="2149"/>
    <cellStyle name="Currency 2 395" xfId="2150"/>
    <cellStyle name="Currency 2 396" xfId="2151"/>
    <cellStyle name="Currency 2 397" xfId="2152"/>
    <cellStyle name="Currency 2 398" xfId="2153"/>
    <cellStyle name="Currency 2 399" xfId="2154"/>
    <cellStyle name="Currency 2 4" xfId="2155"/>
    <cellStyle name="Currency 2 40" xfId="2156"/>
    <cellStyle name="Currency 2 400" xfId="2157"/>
    <cellStyle name="Currency 2 401" xfId="2158"/>
    <cellStyle name="Currency 2 402" xfId="2159"/>
    <cellStyle name="Currency 2 403" xfId="2160"/>
    <cellStyle name="Currency 2 404" xfId="2161"/>
    <cellStyle name="Currency 2 405" xfId="2162"/>
    <cellStyle name="Currency 2 406" xfId="2163"/>
    <cellStyle name="Currency 2 407" xfId="2164"/>
    <cellStyle name="Currency 2 408" xfId="2165"/>
    <cellStyle name="Currency 2 409" xfId="2166"/>
    <cellStyle name="Currency 2 41" xfId="2167"/>
    <cellStyle name="Currency 2 410" xfId="2168"/>
    <cellStyle name="Currency 2 411" xfId="2169"/>
    <cellStyle name="Currency 2 412" xfId="2170"/>
    <cellStyle name="Currency 2 413" xfId="2171"/>
    <cellStyle name="Currency 2 414" xfId="2172"/>
    <cellStyle name="Currency 2 415" xfId="2173"/>
    <cellStyle name="Currency 2 416" xfId="2174"/>
    <cellStyle name="Currency 2 417" xfId="2175"/>
    <cellStyle name="Currency 2 418" xfId="2176"/>
    <cellStyle name="Currency 2 419" xfId="2177"/>
    <cellStyle name="Currency 2 42" xfId="2178"/>
    <cellStyle name="Currency 2 420" xfId="2179"/>
    <cellStyle name="Currency 2 421" xfId="2180"/>
    <cellStyle name="Currency 2 422" xfId="2181"/>
    <cellStyle name="Currency 2 423" xfId="2182"/>
    <cellStyle name="Currency 2 424" xfId="2183"/>
    <cellStyle name="Currency 2 425" xfId="2184"/>
    <cellStyle name="Currency 2 426" xfId="2185"/>
    <cellStyle name="Currency 2 427" xfId="2186"/>
    <cellStyle name="Currency 2 428" xfId="2187"/>
    <cellStyle name="Currency 2 429" xfId="2188"/>
    <cellStyle name="Currency 2 43" xfId="2189"/>
    <cellStyle name="Currency 2 430" xfId="2190"/>
    <cellStyle name="Currency 2 431" xfId="2191"/>
    <cellStyle name="Currency 2 432" xfId="2192"/>
    <cellStyle name="Currency 2 433" xfId="2193"/>
    <cellStyle name="Currency 2 434" xfId="2194"/>
    <cellStyle name="Currency 2 435" xfId="2195"/>
    <cellStyle name="Currency 2 436" xfId="2196"/>
    <cellStyle name="Currency 2 437" xfId="2197"/>
    <cellStyle name="Currency 2 438" xfId="2198"/>
    <cellStyle name="Currency 2 439" xfId="2199"/>
    <cellStyle name="Currency 2 44" xfId="2200"/>
    <cellStyle name="Currency 2 440" xfId="2201"/>
    <cellStyle name="Currency 2 441" xfId="2202"/>
    <cellStyle name="Currency 2 442" xfId="2203"/>
    <cellStyle name="Currency 2 443" xfId="2204"/>
    <cellStyle name="Currency 2 444" xfId="2205"/>
    <cellStyle name="Currency 2 445" xfId="2206"/>
    <cellStyle name="Currency 2 446" xfId="2207"/>
    <cellStyle name="Currency 2 447" xfId="2208"/>
    <cellStyle name="Currency 2 448" xfId="2209"/>
    <cellStyle name="Currency 2 449" xfId="2210"/>
    <cellStyle name="Currency 2 45" xfId="2211"/>
    <cellStyle name="Currency 2 450" xfId="2212"/>
    <cellStyle name="Currency 2 451" xfId="2213"/>
    <cellStyle name="Currency 2 452" xfId="2214"/>
    <cellStyle name="Currency 2 453" xfId="2215"/>
    <cellStyle name="Currency 2 454" xfId="2216"/>
    <cellStyle name="Currency 2 455" xfId="2217"/>
    <cellStyle name="Currency 2 456" xfId="2218"/>
    <cellStyle name="Currency 2 457" xfId="2219"/>
    <cellStyle name="Currency 2 458" xfId="2220"/>
    <cellStyle name="Currency 2 459" xfId="2221"/>
    <cellStyle name="Currency 2 46" xfId="2222"/>
    <cellStyle name="Currency 2 460" xfId="2223"/>
    <cellStyle name="Currency 2 461" xfId="2224"/>
    <cellStyle name="Currency 2 462" xfId="2225"/>
    <cellStyle name="Currency 2 463" xfId="2226"/>
    <cellStyle name="Currency 2 464" xfId="2227"/>
    <cellStyle name="Currency 2 465" xfId="2228"/>
    <cellStyle name="Currency 2 466" xfId="2229"/>
    <cellStyle name="Currency 2 467" xfId="2230"/>
    <cellStyle name="Currency 2 468" xfId="2231"/>
    <cellStyle name="Currency 2 469" xfId="2232"/>
    <cellStyle name="Currency 2 47" xfId="2233"/>
    <cellStyle name="Currency 2 470" xfId="2234"/>
    <cellStyle name="Currency 2 471" xfId="2235"/>
    <cellStyle name="Currency 2 472" xfId="2236"/>
    <cellStyle name="Currency 2 473" xfId="2237"/>
    <cellStyle name="Currency 2 474" xfId="2238"/>
    <cellStyle name="Currency 2 475" xfId="2239"/>
    <cellStyle name="Currency 2 476" xfId="2240"/>
    <cellStyle name="Currency 2 477" xfId="2241"/>
    <cellStyle name="Currency 2 478" xfId="2242"/>
    <cellStyle name="Currency 2 479" xfId="2243"/>
    <cellStyle name="Currency 2 48" xfId="2244"/>
    <cellStyle name="Currency 2 480" xfId="2245"/>
    <cellStyle name="Currency 2 481" xfId="2246"/>
    <cellStyle name="Currency 2 482" xfId="2247"/>
    <cellStyle name="Currency 2 483" xfId="2248"/>
    <cellStyle name="Currency 2 484" xfId="2249"/>
    <cellStyle name="Currency 2 485" xfId="2250"/>
    <cellStyle name="Currency 2 486" xfId="2251"/>
    <cellStyle name="Currency 2 487" xfId="2252"/>
    <cellStyle name="Currency 2 488" xfId="2253"/>
    <cellStyle name="Currency 2 489" xfId="2254"/>
    <cellStyle name="Currency 2 49" xfId="2255"/>
    <cellStyle name="Currency 2 490" xfId="2256"/>
    <cellStyle name="Currency 2 491" xfId="2257"/>
    <cellStyle name="Currency 2 492" xfId="2258"/>
    <cellStyle name="Currency 2 493" xfId="2259"/>
    <cellStyle name="Currency 2 494" xfId="2260"/>
    <cellStyle name="Currency 2 495" xfId="2261"/>
    <cellStyle name="Currency 2 496" xfId="2262"/>
    <cellStyle name="Currency 2 497" xfId="2263"/>
    <cellStyle name="Currency 2 498" xfId="2264"/>
    <cellStyle name="Currency 2 499" xfId="2265"/>
    <cellStyle name="Currency 2 5" xfId="2266"/>
    <cellStyle name="Currency 2 50" xfId="2267"/>
    <cellStyle name="Currency 2 500" xfId="2268"/>
    <cellStyle name="Currency 2 501" xfId="2269"/>
    <cellStyle name="Currency 2 502" xfId="2270"/>
    <cellStyle name="Currency 2 503" xfId="2271"/>
    <cellStyle name="Currency 2 504" xfId="2272"/>
    <cellStyle name="Currency 2 505" xfId="2273"/>
    <cellStyle name="Currency 2 506" xfId="2274"/>
    <cellStyle name="Currency 2 507" xfId="2275"/>
    <cellStyle name="Currency 2 508" xfId="2276"/>
    <cellStyle name="Currency 2 509" xfId="2277"/>
    <cellStyle name="Currency 2 51" xfId="2278"/>
    <cellStyle name="Currency 2 510" xfId="2279"/>
    <cellStyle name="Currency 2 511" xfId="2280"/>
    <cellStyle name="Currency 2 512" xfId="2281"/>
    <cellStyle name="Currency 2 513" xfId="5941"/>
    <cellStyle name="Currency 2 52" xfId="2282"/>
    <cellStyle name="Currency 2 53" xfId="2283"/>
    <cellStyle name="Currency 2 54" xfId="2284"/>
    <cellStyle name="Currency 2 55" xfId="2285"/>
    <cellStyle name="Currency 2 56" xfId="2286"/>
    <cellStyle name="Currency 2 57" xfId="2287"/>
    <cellStyle name="Currency 2 58" xfId="2288"/>
    <cellStyle name="Currency 2 59" xfId="2289"/>
    <cellStyle name="Currency 2 6" xfId="2290"/>
    <cellStyle name="Currency 2 60" xfId="2291"/>
    <cellStyle name="Currency 2 61" xfId="2292"/>
    <cellStyle name="Currency 2 62" xfId="2293"/>
    <cellStyle name="Currency 2 63" xfId="2294"/>
    <cellStyle name="Currency 2 64" xfId="2295"/>
    <cellStyle name="Currency 2 65" xfId="2296"/>
    <cellStyle name="Currency 2 66" xfId="2297"/>
    <cellStyle name="Currency 2 67" xfId="2298"/>
    <cellStyle name="Currency 2 68" xfId="2299"/>
    <cellStyle name="Currency 2 69" xfId="2300"/>
    <cellStyle name="Currency 2 7" xfId="2301"/>
    <cellStyle name="Currency 2 70" xfId="2302"/>
    <cellStyle name="Currency 2 71" xfId="2303"/>
    <cellStyle name="Currency 2 72" xfId="2304"/>
    <cellStyle name="Currency 2 73" xfId="2305"/>
    <cellStyle name="Currency 2 74" xfId="2306"/>
    <cellStyle name="Currency 2 75" xfId="2307"/>
    <cellStyle name="Currency 2 76" xfId="2308"/>
    <cellStyle name="Currency 2 77" xfId="2309"/>
    <cellStyle name="Currency 2 78" xfId="2310"/>
    <cellStyle name="Currency 2 79" xfId="2311"/>
    <cellStyle name="Currency 2 8" xfId="2312"/>
    <cellStyle name="Currency 2 80" xfId="2313"/>
    <cellStyle name="Currency 2 81" xfId="2314"/>
    <cellStyle name="Currency 2 82" xfId="2315"/>
    <cellStyle name="Currency 2 83" xfId="2316"/>
    <cellStyle name="Currency 2 84" xfId="2317"/>
    <cellStyle name="Currency 2 85" xfId="2318"/>
    <cellStyle name="Currency 2 86" xfId="2319"/>
    <cellStyle name="Currency 2 87" xfId="2320"/>
    <cellStyle name="Currency 2 88" xfId="2321"/>
    <cellStyle name="Currency 2 89" xfId="2322"/>
    <cellStyle name="Currency 2 9" xfId="2323"/>
    <cellStyle name="Currency 2 90" xfId="2324"/>
    <cellStyle name="Currency 2 91" xfId="2325"/>
    <cellStyle name="Currency 2 92" xfId="2326"/>
    <cellStyle name="Currency 2 93" xfId="2327"/>
    <cellStyle name="Currency 2 94" xfId="2328"/>
    <cellStyle name="Currency 2 95" xfId="2329"/>
    <cellStyle name="Currency 2 96" xfId="2330"/>
    <cellStyle name="Currency 2 97" xfId="2331"/>
    <cellStyle name="Currency 2 98" xfId="2332"/>
    <cellStyle name="Currency 2 99" xfId="2333"/>
    <cellStyle name="Currency 3" xfId="2334"/>
    <cellStyle name="Currency 3 2" xfId="2335"/>
    <cellStyle name="Currency 4" xfId="2336"/>
    <cellStyle name="Currency 4 2" xfId="5942"/>
    <cellStyle name="Currency 5" xfId="2337"/>
    <cellStyle name="Currency 6" xfId="2338"/>
    <cellStyle name="Currency 7" xfId="2339"/>
    <cellStyle name="Currency 8" xfId="2340"/>
    <cellStyle name="Currency 8 2" xfId="2341"/>
    <cellStyle name="Currency 8 2 2" xfId="2342"/>
    <cellStyle name="Currency 9" xfId="2343"/>
    <cellStyle name="Currency." xfId="2344"/>
    <cellStyle name="D4_B8B1_005004B79812_.wvu.PrintTitlest" xfId="2345"/>
    <cellStyle name="Date" xfId="2346"/>
    <cellStyle name="Date 2" xfId="5943"/>
    <cellStyle name="Date." xfId="2347"/>
    <cellStyle name="diskette" xfId="2348"/>
    <cellStyle name="dms_NUM_0dp" xfId="6023"/>
    <cellStyle name="Emphasis 1" xfId="2349"/>
    <cellStyle name="Emphasis 2" xfId="2350"/>
    <cellStyle name="Emphasis 3" xfId="2351"/>
    <cellStyle name="Euro" xfId="2352"/>
    <cellStyle name="Explanatory Text 2" xfId="2353"/>
    <cellStyle name="Explanatory Text 2 2" xfId="5944"/>
    <cellStyle name="Explanatory Text 3" xfId="5065"/>
    <cellStyle name="Explanatory Text 4" xfId="5945"/>
    <cellStyle name="Fixed" xfId="2354"/>
    <cellStyle name="Fixed 2" xfId="5946"/>
    <cellStyle name="Gilsans" xfId="2355"/>
    <cellStyle name="Gilsansl" xfId="2356"/>
    <cellStyle name="Good 2" xfId="2357"/>
    <cellStyle name="Good 2 2" xfId="2358"/>
    <cellStyle name="Good 2 2 2" xfId="2359"/>
    <cellStyle name="Good 2 2 3" xfId="5947"/>
    <cellStyle name="Good 2 2_Regulatory Template" xfId="2360"/>
    <cellStyle name="Good 2 3" xfId="5948"/>
    <cellStyle name="Good 2_Regulatory Template" xfId="2361"/>
    <cellStyle name="Good 3" xfId="2362"/>
    <cellStyle name="Good 4" xfId="2363"/>
    <cellStyle name="Good 5" xfId="2364"/>
    <cellStyle name="Good 6" xfId="2365"/>
    <cellStyle name="Good 7" xfId="2366"/>
    <cellStyle name="Grey" xfId="2367"/>
    <cellStyle name="Heading 1 2" xfId="2368"/>
    <cellStyle name="Heading 1 2 2" xfId="2369"/>
    <cellStyle name="Heading 1 2 2 2" xfId="5949"/>
    <cellStyle name="Heading 1 2 3" xfId="5950"/>
    <cellStyle name="Heading 1 2_Regulatory Template" xfId="2370"/>
    <cellStyle name="Heading 1 3" xfId="2371"/>
    <cellStyle name="Heading 1 4" xfId="2372"/>
    <cellStyle name="Heading 1 5" xfId="2373"/>
    <cellStyle name="Heading 1 6" xfId="2374"/>
    <cellStyle name="Heading 1 7" xfId="2375"/>
    <cellStyle name="Heading 1 8" xfId="2376"/>
    <cellStyle name="Heading 1 9" xfId="5066"/>
    <cellStyle name="Heading 1." xfId="2377"/>
    <cellStyle name="Heading 2 2" xfId="2378"/>
    <cellStyle name="Heading 2 2 2" xfId="2379"/>
    <cellStyle name="Heading 2 2 2 2" xfId="5951"/>
    <cellStyle name="Heading 2 2 3" xfId="5952"/>
    <cellStyle name="Heading 2 2_Regulatory Template" xfId="2380"/>
    <cellStyle name="Heading 2 3" xfId="2381"/>
    <cellStyle name="Heading 2 4" xfId="2382"/>
    <cellStyle name="Heading 2 5" xfId="2383"/>
    <cellStyle name="Heading 2 6" xfId="2384"/>
    <cellStyle name="Heading 2 7" xfId="2385"/>
    <cellStyle name="Heading 2 8" xfId="2386"/>
    <cellStyle name="Heading 2 9" xfId="5067"/>
    <cellStyle name="Heading 2." xfId="2387"/>
    <cellStyle name="Heading 3 2" xfId="2388"/>
    <cellStyle name="Heading 3 2 2" xfId="2389"/>
    <cellStyle name="Heading 3 2 2 2" xfId="2390"/>
    <cellStyle name="Heading 3 2 2 2 2" xfId="2391"/>
    <cellStyle name="Heading 3 2 2 3" xfId="2392"/>
    <cellStyle name="Heading 3 2 2 4" xfId="5953"/>
    <cellStyle name="Heading 3 2 3" xfId="2393"/>
    <cellStyle name="Heading 3 2 3 2" xfId="2394"/>
    <cellStyle name="Heading 3 2 4" xfId="2395"/>
    <cellStyle name="Heading 3 2 5" xfId="5954"/>
    <cellStyle name="Heading 3 2_Regulatory Template" xfId="2396"/>
    <cellStyle name="Heading 3 3" xfId="2397"/>
    <cellStyle name="Heading 3 3 2" xfId="5955"/>
    <cellStyle name="Heading 3 4" xfId="2398"/>
    <cellStyle name="Heading 3 5" xfId="2399"/>
    <cellStyle name="Heading 3 6" xfId="2400"/>
    <cellStyle name="Heading 3 7" xfId="2401"/>
    <cellStyle name="Heading 3 8" xfId="2402"/>
    <cellStyle name="Heading 3 9" xfId="5068"/>
    <cellStyle name="Heading 3." xfId="2403"/>
    <cellStyle name="Heading 4 2" xfId="2404"/>
    <cellStyle name="Heading 4 2 2" xfId="2405"/>
    <cellStyle name="Heading 4 2 2 2" xfId="5956"/>
    <cellStyle name="Heading 4 2 3" xfId="5957"/>
    <cellStyle name="Heading 4 2_Regulatory Template" xfId="2406"/>
    <cellStyle name="Heading 4 3" xfId="2407"/>
    <cellStyle name="Heading 4 4" xfId="2408"/>
    <cellStyle name="Heading 4 5" xfId="2409"/>
    <cellStyle name="Heading 4 6" xfId="2410"/>
    <cellStyle name="Heading 4 7" xfId="2411"/>
    <cellStyle name="Heading 4 8" xfId="2412"/>
    <cellStyle name="Heading 4." xfId="2413"/>
    <cellStyle name="Heading(4)" xfId="2414"/>
    <cellStyle name="Hidden" xfId="2415"/>
    <cellStyle name="Hyperlink 2" xfId="2416"/>
    <cellStyle name="Hyperlink 2 2" xfId="5958"/>
    <cellStyle name="Hyperlink 3" xfId="2417"/>
    <cellStyle name="Hyperlink 4" xfId="5959"/>
    <cellStyle name="Hyperlink Arrow" xfId="2418"/>
    <cellStyle name="Hyperlink Arrow." xfId="2419"/>
    <cellStyle name="Hyperlink Check." xfId="2420"/>
    <cellStyle name="Hyperlink Text" xfId="2421"/>
    <cellStyle name="Hyperlink Text." xfId="2422"/>
    <cellStyle name="Hyperlink TOC 1." xfId="2423"/>
    <cellStyle name="Hyperlink TOC 2." xfId="2424"/>
    <cellStyle name="Hyperlink TOC 3." xfId="2425"/>
    <cellStyle name="Hyperlink TOC 4." xfId="2426"/>
    <cellStyle name="if0 -InpFixed" xfId="2427"/>
    <cellStyle name="Import" xfId="2428"/>
    <cellStyle name="import 2" xfId="2429"/>
    <cellStyle name="import 3" xfId="2430"/>
    <cellStyle name="import 4" xfId="2431"/>
    <cellStyle name="Import%" xfId="2432"/>
    <cellStyle name="import% 2" xfId="2433"/>
    <cellStyle name="import% 3" xfId="2434"/>
    <cellStyle name="import% 4" xfId="2435"/>
    <cellStyle name="Import_Capex_2001-2009" xfId="2436"/>
    <cellStyle name="Index" xfId="2437"/>
    <cellStyle name="Input [yellow]" xfId="2438"/>
    <cellStyle name="Input 10" xfId="5069"/>
    <cellStyle name="Input 11" xfId="5070"/>
    <cellStyle name="Input 12" xfId="5071"/>
    <cellStyle name="Input 13" xfId="5072"/>
    <cellStyle name="Input 14" xfId="5073"/>
    <cellStyle name="Input 15" xfId="5074"/>
    <cellStyle name="Input 16" xfId="5075"/>
    <cellStyle name="Input 17" xfId="5076"/>
    <cellStyle name="Input 18" xfId="5077"/>
    <cellStyle name="Input 19" xfId="5078"/>
    <cellStyle name="Input 2" xfId="2439"/>
    <cellStyle name="Input 2 2" xfId="2440"/>
    <cellStyle name="Input 2 2 2" xfId="2441"/>
    <cellStyle name="Input 2 2 2 2" xfId="2442"/>
    <cellStyle name="Input 2 2 2 2 2" xfId="2443"/>
    <cellStyle name="Input 2 2 2 2 3" xfId="2444"/>
    <cellStyle name="Input 2 2 2 3" xfId="2445"/>
    <cellStyle name="Input 2 2 2 4" xfId="2446"/>
    <cellStyle name="Input 2 2 3" xfId="2447"/>
    <cellStyle name="Input 2 2 3 2" xfId="2448"/>
    <cellStyle name="Input 2 2 3 2 2" xfId="2449"/>
    <cellStyle name="Input 2 2 3 2 3" xfId="2450"/>
    <cellStyle name="Input 2 2 3 3" xfId="2451"/>
    <cellStyle name="Input 2 2 3 4" xfId="2452"/>
    <cellStyle name="Input 2 2 4" xfId="2453"/>
    <cellStyle name="Input 2 2 4 2" xfId="2454"/>
    <cellStyle name="Input 2 2 4 3" xfId="2455"/>
    <cellStyle name="Input 2 2 5" xfId="2456"/>
    <cellStyle name="Input 2 2 6" xfId="2457"/>
    <cellStyle name="Input 2 2 7" xfId="5960"/>
    <cellStyle name="Input 2 3" xfId="2458"/>
    <cellStyle name="Input 2 3 2" xfId="2459"/>
    <cellStyle name="Input 2 3 2 2" xfId="2460"/>
    <cellStyle name="Input 2 3 2 2 2" xfId="2461"/>
    <cellStyle name="Input 2 3 2 2 3" xfId="2462"/>
    <cellStyle name="Input 2 3 2 3" xfId="2463"/>
    <cellStyle name="Input 2 3 2 4" xfId="2464"/>
    <cellStyle name="Input 2 3 3" xfId="2465"/>
    <cellStyle name="Input 2 3 3 2" xfId="2466"/>
    <cellStyle name="Input 2 3 3 2 2" xfId="2467"/>
    <cellStyle name="Input 2 3 3 2 3" xfId="2468"/>
    <cellStyle name="Input 2 3 3 3" xfId="2469"/>
    <cellStyle name="Input 2 3 3 4" xfId="2470"/>
    <cellStyle name="Input 2 3 4" xfId="2471"/>
    <cellStyle name="Input 2 3 4 2" xfId="2472"/>
    <cellStyle name="Input 2 3 4 3" xfId="2473"/>
    <cellStyle name="Input 2 3 5" xfId="2474"/>
    <cellStyle name="Input 2 3 6" xfId="2475"/>
    <cellStyle name="Input 2 4" xfId="2476"/>
    <cellStyle name="Input 2 4 2" xfId="2477"/>
    <cellStyle name="Input 2 4 2 2" xfId="2478"/>
    <cellStyle name="Input 2 4 2 2 2" xfId="2479"/>
    <cellStyle name="Input 2 4 2 2 3" xfId="2480"/>
    <cellStyle name="Input 2 4 2 3" xfId="2481"/>
    <cellStyle name="Input 2 4 2 4" xfId="2482"/>
    <cellStyle name="Input 2 4 3" xfId="2483"/>
    <cellStyle name="Input 2 4 3 2" xfId="2484"/>
    <cellStyle name="Input 2 4 3 2 2" xfId="2485"/>
    <cellStyle name="Input 2 4 3 2 3" xfId="2486"/>
    <cellStyle name="Input 2 4 3 3" xfId="2487"/>
    <cellStyle name="Input 2 4 3 4" xfId="2488"/>
    <cellStyle name="Input 2 4 4" xfId="2489"/>
    <cellStyle name="Input 2 4 4 2" xfId="2490"/>
    <cellStyle name="Input 2 4 4 3" xfId="2491"/>
    <cellStyle name="Input 2 4 5" xfId="2492"/>
    <cellStyle name="Input 2 4 6" xfId="2493"/>
    <cellStyle name="Input 2 5" xfId="2494"/>
    <cellStyle name="Input 2 5 2" xfId="2495"/>
    <cellStyle name="Input 2 5 2 2" xfId="2496"/>
    <cellStyle name="Input 2 5 2 2 2" xfId="2497"/>
    <cellStyle name="Input 2 5 2 2 3" xfId="2498"/>
    <cellStyle name="Input 2 5 2 3" xfId="2499"/>
    <cellStyle name="Input 2 5 2 4" xfId="2500"/>
    <cellStyle name="Input 2 5 3" xfId="2501"/>
    <cellStyle name="Input 2 5 3 2" xfId="2502"/>
    <cellStyle name="Input 2 5 3 2 2" xfId="2503"/>
    <cellStyle name="Input 2 5 3 2 3" xfId="2504"/>
    <cellStyle name="Input 2 5 3 3" xfId="2505"/>
    <cellStyle name="Input 2 5 3 4" xfId="2506"/>
    <cellStyle name="Input 2 5 4" xfId="2507"/>
    <cellStyle name="Input 2 5 4 2" xfId="2508"/>
    <cellStyle name="Input 2 5 4 3" xfId="2509"/>
    <cellStyle name="Input 2 5 5" xfId="2510"/>
    <cellStyle name="Input 2 5 6" xfId="2511"/>
    <cellStyle name="Input 2 6" xfId="2512"/>
    <cellStyle name="Input 2 6 2" xfId="2513"/>
    <cellStyle name="Input 2 6 3" xfId="2514"/>
    <cellStyle name="Input 2 7" xfId="2515"/>
    <cellStyle name="Input 2 8" xfId="2516"/>
    <cellStyle name="Input 2_Regulatory Template" xfId="2517"/>
    <cellStyle name="Input 20" xfId="5079"/>
    <cellStyle name="Input 21" xfId="5080"/>
    <cellStyle name="Input 22" xfId="5081"/>
    <cellStyle name="Input 23" xfId="5082"/>
    <cellStyle name="Input 24" xfId="5083"/>
    <cellStyle name="Input 25" xfId="5084"/>
    <cellStyle name="Input 26" xfId="5085"/>
    <cellStyle name="Input 27" xfId="5086"/>
    <cellStyle name="Input 28" xfId="5087"/>
    <cellStyle name="Input 29" xfId="5088"/>
    <cellStyle name="Input 3" xfId="2518"/>
    <cellStyle name="Input 30" xfId="5089"/>
    <cellStyle name="Input 31" xfId="5090"/>
    <cellStyle name="Input 32" xfId="5091"/>
    <cellStyle name="Input 33" xfId="5092"/>
    <cellStyle name="Input 34" xfId="5093"/>
    <cellStyle name="Input 35" xfId="5094"/>
    <cellStyle name="Input 36" xfId="5095"/>
    <cellStyle name="Input 37" xfId="5096"/>
    <cellStyle name="Input 38" xfId="5097"/>
    <cellStyle name="Input 39" xfId="5098"/>
    <cellStyle name="Input 4" xfId="2519"/>
    <cellStyle name="Input 40" xfId="5099"/>
    <cellStyle name="Input 41" xfId="5100"/>
    <cellStyle name="Input 42" xfId="5101"/>
    <cellStyle name="Input 5" xfId="2520"/>
    <cellStyle name="Input 6" xfId="2521"/>
    <cellStyle name="Input 7" xfId="2522"/>
    <cellStyle name="Input 8" xfId="5102"/>
    <cellStyle name="Input 9" xfId="5103"/>
    <cellStyle name="Input|Date" xfId="5961"/>
    <cellStyle name="Input1" xfId="2523"/>
    <cellStyle name="Input1 10" xfId="2524"/>
    <cellStyle name="Input1 11" xfId="2525"/>
    <cellStyle name="Input1 12" xfId="2526"/>
    <cellStyle name="Input1 13" xfId="2527"/>
    <cellStyle name="Input1 14" xfId="2528"/>
    <cellStyle name="Input1 2" xfId="2529"/>
    <cellStyle name="Input1 3" xfId="2530"/>
    <cellStyle name="Input1 4" xfId="2531"/>
    <cellStyle name="Input1 5" xfId="2532"/>
    <cellStyle name="Input1 6" xfId="2533"/>
    <cellStyle name="Input1 7" xfId="2534"/>
    <cellStyle name="Input1 8" xfId="2535"/>
    <cellStyle name="Input1 9" xfId="2536"/>
    <cellStyle name="Input1%" xfId="2537"/>
    <cellStyle name="Input1% 2" xfId="2538"/>
    <cellStyle name="Input1% 3" xfId="2539"/>
    <cellStyle name="Input1% 4" xfId="2540"/>
    <cellStyle name="Input1_070615 Water &amp; Wastewater Pricing Review Model draft under construction" xfId="2541"/>
    <cellStyle name="Input1default" xfId="2542"/>
    <cellStyle name="Input1default 2" xfId="2543"/>
    <cellStyle name="Input1default 3" xfId="2544"/>
    <cellStyle name="Input1default 4" xfId="2545"/>
    <cellStyle name="Input1default%" xfId="2546"/>
    <cellStyle name="Input2" xfId="2547"/>
    <cellStyle name="Input2 2" xfId="2548"/>
    <cellStyle name="Input2 3" xfId="2549"/>
    <cellStyle name="Input2 4" xfId="2550"/>
    <cellStyle name="Input2%" xfId="2551"/>
    <cellStyle name="Input3" xfId="2552"/>
    <cellStyle name="Input3 10" xfId="2553"/>
    <cellStyle name="Input3 11" xfId="2554"/>
    <cellStyle name="Input3 12" xfId="2555"/>
    <cellStyle name="Input3 13" xfId="2556"/>
    <cellStyle name="Input3 14" xfId="2557"/>
    <cellStyle name="Input3 2" xfId="2558"/>
    <cellStyle name="Input3 3" xfId="2559"/>
    <cellStyle name="Input3 4" xfId="2560"/>
    <cellStyle name="Input3 5" xfId="2561"/>
    <cellStyle name="Input3 6" xfId="2562"/>
    <cellStyle name="Input3 7" xfId="2563"/>
    <cellStyle name="Input3 8" xfId="2564"/>
    <cellStyle name="Input3 9" xfId="2565"/>
    <cellStyle name="Input3%" xfId="2566"/>
    <cellStyle name="Input3_070615 Water &amp; Wastewater Pricing Review Model draft under construction" xfId="2567"/>
    <cellStyle name="key result" xfId="2568"/>
    <cellStyle name="Lines" xfId="2569"/>
    <cellStyle name="Linked Cell 2" xfId="2570"/>
    <cellStyle name="Linked Cell 2 2" xfId="2571"/>
    <cellStyle name="Linked Cell 2 2 2" xfId="5962"/>
    <cellStyle name="Linked Cell 2 3" xfId="5963"/>
    <cellStyle name="Linked Cell 2_Regulatory Template" xfId="2572"/>
    <cellStyle name="Linked Cell 3" xfId="2573"/>
    <cellStyle name="Linked Cell 4" xfId="2574"/>
    <cellStyle name="Linked Cell 5" xfId="2575"/>
    <cellStyle name="Linked Cell 6" xfId="2576"/>
    <cellStyle name="Linked Cell 7" xfId="2577"/>
    <cellStyle name="Linked Cell 8" xfId="2578"/>
    <cellStyle name="Linked Cell 9" xfId="5104"/>
    <cellStyle name="Local import" xfId="2579"/>
    <cellStyle name="Local import %" xfId="2580"/>
    <cellStyle name="Lookup Table Heading." xfId="2581"/>
    <cellStyle name="Lookup Table Label." xfId="2582"/>
    <cellStyle name="Lookup Table Number." xfId="2583"/>
    <cellStyle name="LV Input" xfId="2584"/>
    <cellStyle name="Mine" xfId="2585"/>
    <cellStyle name="Model Name" xfId="2586"/>
    <cellStyle name="Model Name." xfId="2587"/>
    <cellStyle name="Multiple." xfId="2588"/>
    <cellStyle name="Neutral 2" xfId="2589"/>
    <cellStyle name="Neutral 2 2" xfId="2590"/>
    <cellStyle name="Neutral 2 2 2" xfId="2591"/>
    <cellStyle name="Neutral 2 2 3" xfId="5964"/>
    <cellStyle name="Neutral 2 2_Regulatory Template" xfId="2592"/>
    <cellStyle name="Neutral 2 3" xfId="5965"/>
    <cellStyle name="Neutral 2_Regulatory Template" xfId="2593"/>
    <cellStyle name="Neutral 3" xfId="2594"/>
    <cellStyle name="Neutral 4" xfId="2595"/>
    <cellStyle name="Neutral 5" xfId="2596"/>
    <cellStyle name="Neutral 6" xfId="2597"/>
    <cellStyle name="Neutral 7" xfId="2598"/>
    <cellStyle name="New Times Roman" xfId="2599"/>
    <cellStyle name="Normal" xfId="0" builtinId="0"/>
    <cellStyle name="Normal - Style1" xfId="2600"/>
    <cellStyle name="Normal 10" xfId="2601"/>
    <cellStyle name="Normal 10 10" xfId="6018"/>
    <cellStyle name="Normal 10 2" xfId="2602"/>
    <cellStyle name="Normal 10 2 2" xfId="2603"/>
    <cellStyle name="Normal 10 2 2 2" xfId="5105"/>
    <cellStyle name="Normal 10 2 2 2 2" xfId="5106"/>
    <cellStyle name="Normal 10 2 2 3" xfId="5107"/>
    <cellStyle name="Normal 10 2 2 4" xfId="5108"/>
    <cellStyle name="Normal 10 2 2 5" xfId="5109"/>
    <cellStyle name="Normal 10 2 3" xfId="2604"/>
    <cellStyle name="Normal 10 2 3 2" xfId="5110"/>
    <cellStyle name="Normal 10 2 4" xfId="5111"/>
    <cellStyle name="Normal 10 2 5" xfId="5112"/>
    <cellStyle name="Normal 10 2 6" xfId="5113"/>
    <cellStyle name="Normal 10 2_Regulatory Template" xfId="2605"/>
    <cellStyle name="Normal 10 3" xfId="2606"/>
    <cellStyle name="Normal 10 3 2" xfId="2607"/>
    <cellStyle name="Normal 10 3 2 2" xfId="5114"/>
    <cellStyle name="Normal 10 3 2 2 2" xfId="5115"/>
    <cellStyle name="Normal 10 3 2 3" xfId="5116"/>
    <cellStyle name="Normal 10 3 2 4" xfId="5117"/>
    <cellStyle name="Normal 10 3 2 5" xfId="5118"/>
    <cellStyle name="Normal 10 3 3" xfId="5119"/>
    <cellStyle name="Normal 10 3 3 2" xfId="5120"/>
    <cellStyle name="Normal 10 3 4" xfId="5121"/>
    <cellStyle name="Normal 10 3 5" xfId="5122"/>
    <cellStyle name="Normal 10 3 6" xfId="5123"/>
    <cellStyle name="Normal 10 3_Regulatory Template" xfId="2608"/>
    <cellStyle name="Normal 10 4" xfId="2609"/>
    <cellStyle name="Normal 10 4 2" xfId="2610"/>
    <cellStyle name="Normal 10 4 2 2" xfId="5124"/>
    <cellStyle name="Normal 10 4 2 3" xfId="5125"/>
    <cellStyle name="Normal 10 4 2 4" xfId="5126"/>
    <cellStyle name="Normal 10 4 3" xfId="5127"/>
    <cellStyle name="Normal 10 4 3 2" xfId="5128"/>
    <cellStyle name="Normal 10 4 4" xfId="5129"/>
    <cellStyle name="Normal 10 4 5" xfId="5130"/>
    <cellStyle name="Normal 10 4 6" xfId="5131"/>
    <cellStyle name="Normal 10 4_Regulatory Template" xfId="2611"/>
    <cellStyle name="Normal 10 5" xfId="2612"/>
    <cellStyle name="Normal 10 5 2" xfId="5132"/>
    <cellStyle name="Normal 10 5 2 2" xfId="5133"/>
    <cellStyle name="Normal 10 5 3" xfId="5134"/>
    <cellStyle name="Normal 10 5 4" xfId="5135"/>
    <cellStyle name="Normal 10 5 5" xfId="5136"/>
    <cellStyle name="Normal 10 6" xfId="2613"/>
    <cellStyle name="Normal 10 6 2" xfId="5137"/>
    <cellStyle name="Normal 10 6 3" xfId="5138"/>
    <cellStyle name="Normal 10 7" xfId="2614"/>
    <cellStyle name="Normal 10 8" xfId="5035"/>
    <cellStyle name="Normal 10 9" xfId="5139"/>
    <cellStyle name="Normal 10_Regulatory Template" xfId="2615"/>
    <cellStyle name="Normal 100" xfId="2616"/>
    <cellStyle name="Normal 101" xfId="2617"/>
    <cellStyle name="Normal 101 2" xfId="2618"/>
    <cellStyle name="Normal 101 2 2" xfId="2619"/>
    <cellStyle name="Normal 101 2 2 2" xfId="5966"/>
    <cellStyle name="Normal 101_Regulatory Template" xfId="2620"/>
    <cellStyle name="Normal 102" xfId="2621"/>
    <cellStyle name="Normal 102 2" xfId="2622"/>
    <cellStyle name="Normal 102 2 2" xfId="2623"/>
    <cellStyle name="Normal 102_Regulatory Template" xfId="2624"/>
    <cellStyle name="Normal 103" xfId="2625"/>
    <cellStyle name="Normal 104" xfId="2626"/>
    <cellStyle name="Normal 104 2" xfId="2627"/>
    <cellStyle name="Normal 105" xfId="2628"/>
    <cellStyle name="Normal 106" xfId="2629"/>
    <cellStyle name="Normal 107" xfId="2630"/>
    <cellStyle name="Normal 107 2" xfId="2631"/>
    <cellStyle name="Normal 108" xfId="2632"/>
    <cellStyle name="Normal 109" xfId="5140"/>
    <cellStyle name="Normal 11" xfId="2633"/>
    <cellStyle name="Normal 11 2" xfId="2634"/>
    <cellStyle name="Normal 11 2 2" xfId="2635"/>
    <cellStyle name="Normal 11 2 2 2" xfId="5141"/>
    <cellStyle name="Normal 11 2 2 2 2" xfId="5142"/>
    <cellStyle name="Normal 11 2 2 3" xfId="5143"/>
    <cellStyle name="Normal 11 2 2 4" xfId="5144"/>
    <cellStyle name="Normal 11 2 2 5" xfId="5145"/>
    <cellStyle name="Normal 11 2 3" xfId="5146"/>
    <cellStyle name="Normal 11 2 3 2" xfId="5147"/>
    <cellStyle name="Normal 11 2 4" xfId="5148"/>
    <cellStyle name="Normal 11 2 5" xfId="5149"/>
    <cellStyle name="Normal 11 2 6" xfId="5150"/>
    <cellStyle name="Normal 11 2_Regulatory Template" xfId="2636"/>
    <cellStyle name="Normal 11 3" xfId="2637"/>
    <cellStyle name="Normal 11 3 2" xfId="2638"/>
    <cellStyle name="Normal 11 3 2 2" xfId="5151"/>
    <cellStyle name="Normal 11 3 2 2 2" xfId="5152"/>
    <cellStyle name="Normal 11 3 2 3" xfId="5153"/>
    <cellStyle name="Normal 11 3 2 4" xfId="5154"/>
    <cellStyle name="Normal 11 3 2 5" xfId="5155"/>
    <cellStyle name="Normal 11 3 3" xfId="5156"/>
    <cellStyle name="Normal 11 3 3 2" xfId="5157"/>
    <cellStyle name="Normal 11 3 4" xfId="5158"/>
    <cellStyle name="Normal 11 3 5" xfId="5159"/>
    <cellStyle name="Normal 11 3 6" xfId="5160"/>
    <cellStyle name="Normal 11 3_Regulatory Template" xfId="2639"/>
    <cellStyle name="Normal 11 4" xfId="2640"/>
    <cellStyle name="Normal 11 4 2" xfId="2641"/>
    <cellStyle name="Normal 11 4 2 2" xfId="5161"/>
    <cellStyle name="Normal 11 4 2 3" xfId="5162"/>
    <cellStyle name="Normal 11 4 2 4" xfId="5163"/>
    <cellStyle name="Normal 11 4 3" xfId="5164"/>
    <cellStyle name="Normal 11 4 3 2" xfId="5165"/>
    <cellStyle name="Normal 11 4 4" xfId="5166"/>
    <cellStyle name="Normal 11 4 5" xfId="5167"/>
    <cellStyle name="Normal 11 4 6" xfId="5168"/>
    <cellStyle name="Normal 11 4_Regulatory Template" xfId="2642"/>
    <cellStyle name="Normal 11 5" xfId="2643"/>
    <cellStyle name="Normal 11 5 2" xfId="5169"/>
    <cellStyle name="Normal 11 5 2 2" xfId="5170"/>
    <cellStyle name="Normal 11 5 3" xfId="5171"/>
    <cellStyle name="Normal 11 5 4" xfId="5172"/>
    <cellStyle name="Normal 11 5 5" xfId="5173"/>
    <cellStyle name="Normal 11 6" xfId="2644"/>
    <cellStyle name="Normal 11 6 2" xfId="5174"/>
    <cellStyle name="Normal 11 6 3" xfId="5175"/>
    <cellStyle name="Normal 11 7" xfId="5176"/>
    <cellStyle name="Normal 11 8" xfId="5177"/>
    <cellStyle name="Normal 11 9" xfId="5178"/>
    <cellStyle name="Normal 11_Regulatory Template" xfId="2645"/>
    <cellStyle name="Normal 110" xfId="5179"/>
    <cellStyle name="Normal 111" xfId="5180"/>
    <cellStyle name="Normal 112" xfId="5181"/>
    <cellStyle name="Normal 113" xfId="5182"/>
    <cellStyle name="Normal 114" xfId="2646"/>
    <cellStyle name="Normal 115" xfId="5183"/>
    <cellStyle name="Normal 115 2" xfId="6024"/>
    <cellStyle name="Normal 116" xfId="5184"/>
    <cellStyle name="Normal 117" xfId="5185"/>
    <cellStyle name="Normal 118" xfId="5186"/>
    <cellStyle name="Normal 119" xfId="5187"/>
    <cellStyle name="Normal 12" xfId="2647"/>
    <cellStyle name="Normal 12 2" xfId="2648"/>
    <cellStyle name="Normal 12 2 2" xfId="2649"/>
    <cellStyle name="Normal 12 2 2 2" xfId="5188"/>
    <cellStyle name="Normal 12 2 2 2 2" xfId="5189"/>
    <cellStyle name="Normal 12 2 2 3" xfId="5190"/>
    <cellStyle name="Normal 12 2 2 4" xfId="5191"/>
    <cellStyle name="Normal 12 2 2 5" xfId="5192"/>
    <cellStyle name="Normal 12 2 3" xfId="5193"/>
    <cellStyle name="Normal 12 2 3 2" xfId="5194"/>
    <cellStyle name="Normal 12 2 4" xfId="5195"/>
    <cellStyle name="Normal 12 2 5" xfId="5196"/>
    <cellStyle name="Normal 12 2 6" xfId="5197"/>
    <cellStyle name="Normal 12 2_Regulatory Template" xfId="2650"/>
    <cellStyle name="Normal 12 3" xfId="2651"/>
    <cellStyle name="Normal 12 3 2" xfId="2652"/>
    <cellStyle name="Normal 12 3 2 2" xfId="5198"/>
    <cellStyle name="Normal 12 3 2 2 2" xfId="5199"/>
    <cellStyle name="Normal 12 3 2 3" xfId="5200"/>
    <cellStyle name="Normal 12 3 2 4" xfId="5201"/>
    <cellStyle name="Normal 12 3 2 5" xfId="5202"/>
    <cellStyle name="Normal 12 3 3" xfId="5203"/>
    <cellStyle name="Normal 12 3 3 2" xfId="5204"/>
    <cellStyle name="Normal 12 3 4" xfId="5205"/>
    <cellStyle name="Normal 12 3 5" xfId="5206"/>
    <cellStyle name="Normal 12 3 6" xfId="5207"/>
    <cellStyle name="Normal 12 3_Regulatory Template" xfId="2653"/>
    <cellStyle name="Normal 12 4" xfId="2654"/>
    <cellStyle name="Normal 12 4 2" xfId="2655"/>
    <cellStyle name="Normal 12 4 2 2" xfId="5208"/>
    <cellStyle name="Normal 12 4 2 3" xfId="5209"/>
    <cellStyle name="Normal 12 4 2 4" xfId="5210"/>
    <cellStyle name="Normal 12 4 3" xfId="5211"/>
    <cellStyle name="Normal 12 4 3 2" xfId="5212"/>
    <cellStyle name="Normal 12 4 4" xfId="5213"/>
    <cellStyle name="Normal 12 4 5" xfId="5214"/>
    <cellStyle name="Normal 12 4 6" xfId="5215"/>
    <cellStyle name="Normal 12 4_Regulatory Template" xfId="2656"/>
    <cellStyle name="Normal 12 5" xfId="2657"/>
    <cellStyle name="Normal 12 5 2" xfId="5216"/>
    <cellStyle name="Normal 12 5 2 2" xfId="5217"/>
    <cellStyle name="Normal 12 5 3" xfId="5218"/>
    <cellStyle name="Normal 12 5 4" xfId="5219"/>
    <cellStyle name="Normal 12 5 5" xfId="5220"/>
    <cellStyle name="Normal 12 6" xfId="2658"/>
    <cellStyle name="Normal 12 6 2" xfId="5221"/>
    <cellStyle name="Normal 12 6 3" xfId="5222"/>
    <cellStyle name="Normal 12 7" xfId="5223"/>
    <cellStyle name="Normal 12 8" xfId="5224"/>
    <cellStyle name="Normal 12 9" xfId="5225"/>
    <cellStyle name="Normal 12_Regulatory Template" xfId="2659"/>
    <cellStyle name="Normal 120" xfId="5226"/>
    <cellStyle name="Normal 121" xfId="5227"/>
    <cellStyle name="Normal 122" xfId="5228"/>
    <cellStyle name="Normal 123" xfId="5229"/>
    <cellStyle name="Normal 124" xfId="5230"/>
    <cellStyle name="Normal 125" xfId="5231"/>
    <cellStyle name="Normal 126" xfId="5232"/>
    <cellStyle name="Normal 127" xfId="5233"/>
    <cellStyle name="Normal 128" xfId="5234"/>
    <cellStyle name="Normal 129" xfId="5235"/>
    <cellStyle name="Normal 13" xfId="11"/>
    <cellStyle name="Normal 13 2" xfId="2660"/>
    <cellStyle name="Normal 13 2 2" xfId="2661"/>
    <cellStyle name="Normal 13 2 2 2" xfId="5236"/>
    <cellStyle name="Normal 13 2 2 2 2" xfId="5237"/>
    <cellStyle name="Normal 13 2 2 3" xfId="5238"/>
    <cellStyle name="Normal 13 2 2 4" xfId="5239"/>
    <cellStyle name="Normal 13 2 2 5" xfId="5240"/>
    <cellStyle name="Normal 13 2 3" xfId="5241"/>
    <cellStyle name="Normal 13 2 3 2" xfId="5242"/>
    <cellStyle name="Normal 13 2 4" xfId="5243"/>
    <cellStyle name="Normal 13 2 5" xfId="5244"/>
    <cellStyle name="Normal 13 2 6" xfId="5245"/>
    <cellStyle name="Normal 13 2_Regulatory Template" xfId="2662"/>
    <cellStyle name="Normal 13 3" xfId="2663"/>
    <cellStyle name="Normal 13 3 2" xfId="2664"/>
    <cellStyle name="Normal 13 3 2 2" xfId="5246"/>
    <cellStyle name="Normal 13 3 2 2 2" xfId="5247"/>
    <cellStyle name="Normal 13 3 2 3" xfId="5248"/>
    <cellStyle name="Normal 13 3 2 4" xfId="5249"/>
    <cellStyle name="Normal 13 3 2 5" xfId="5250"/>
    <cellStyle name="Normal 13 3 3" xfId="5251"/>
    <cellStyle name="Normal 13 3 3 2" xfId="5252"/>
    <cellStyle name="Normal 13 3 4" xfId="5253"/>
    <cellStyle name="Normal 13 3 5" xfId="5254"/>
    <cellStyle name="Normal 13 3 6" xfId="5255"/>
    <cellStyle name="Normal 13 3_Regulatory Template" xfId="2665"/>
    <cellStyle name="Normal 13 4" xfId="2666"/>
    <cellStyle name="Normal 13 4 2" xfId="2667"/>
    <cellStyle name="Normal 13 4 2 2" xfId="5256"/>
    <cellStyle name="Normal 13 4 2 3" xfId="5257"/>
    <cellStyle name="Normal 13 4 2 4" xfId="5258"/>
    <cellStyle name="Normal 13 4 3" xfId="5259"/>
    <cellStyle name="Normal 13 4 3 2" xfId="5260"/>
    <cellStyle name="Normal 13 4 4" xfId="5261"/>
    <cellStyle name="Normal 13 4 5" xfId="5262"/>
    <cellStyle name="Normal 13 4 6" xfId="5263"/>
    <cellStyle name="Normal 13 4_Regulatory Template" xfId="2668"/>
    <cellStyle name="Normal 13 5" xfId="2669"/>
    <cellStyle name="Normal 13 5 2" xfId="5264"/>
    <cellStyle name="Normal 13 5 2 2" xfId="5265"/>
    <cellStyle name="Normal 13 5 3" xfId="5266"/>
    <cellStyle name="Normal 13 5 4" xfId="5267"/>
    <cellStyle name="Normal 13 5 5" xfId="5268"/>
    <cellStyle name="Normal 13 6" xfId="2670"/>
    <cellStyle name="Normal 13 6 2" xfId="5269"/>
    <cellStyle name="Normal 13 6 3" xfId="5270"/>
    <cellStyle name="Normal 13 7" xfId="2671"/>
    <cellStyle name="Normal 13 8" xfId="5271"/>
    <cellStyle name="Normal 13 9" xfId="5272"/>
    <cellStyle name="Normal 13_29(d) - Gas extensions -tariffs" xfId="5967"/>
    <cellStyle name="Normal 130" xfId="5273"/>
    <cellStyle name="Normal 131" xfId="5274"/>
    <cellStyle name="Normal 132" xfId="5275"/>
    <cellStyle name="Normal 133" xfId="5276"/>
    <cellStyle name="Normal 134" xfId="5277"/>
    <cellStyle name="Normal 135" xfId="5278"/>
    <cellStyle name="Normal 136" xfId="6022"/>
    <cellStyle name="Normal 14" xfId="2672"/>
    <cellStyle name="Normal 14 2" xfId="2673"/>
    <cellStyle name="Normal 14 2 2" xfId="2674"/>
    <cellStyle name="Normal 14 2 2 2" xfId="5279"/>
    <cellStyle name="Normal 14 2 2 2 2" xfId="5280"/>
    <cellStyle name="Normal 14 2 2 3" xfId="5281"/>
    <cellStyle name="Normal 14 2 2 4" xfId="5282"/>
    <cellStyle name="Normal 14 2 2 5" xfId="5283"/>
    <cellStyle name="Normal 14 2 3" xfId="5284"/>
    <cellStyle name="Normal 14 2 3 2" xfId="5285"/>
    <cellStyle name="Normal 14 2 4" xfId="5286"/>
    <cellStyle name="Normal 14 2 5" xfId="5287"/>
    <cellStyle name="Normal 14 2 6" xfId="5288"/>
    <cellStyle name="Normal 14 2_Regulatory Template" xfId="2675"/>
    <cellStyle name="Normal 14 3" xfId="7"/>
    <cellStyle name="Normal 14 3 2" xfId="2676"/>
    <cellStyle name="Normal 14 3 2 2" xfId="5289"/>
    <cellStyle name="Normal 14 3 2 2 2" xfId="5290"/>
    <cellStyle name="Normal 14 3 2 3" xfId="5291"/>
    <cellStyle name="Normal 14 3 2 4" xfId="5292"/>
    <cellStyle name="Normal 14 3 2 5" xfId="5293"/>
    <cellStyle name="Normal 14 3 3" xfId="5294"/>
    <cellStyle name="Normal 14 3 3 2" xfId="5295"/>
    <cellStyle name="Normal 14 3 4" xfId="5296"/>
    <cellStyle name="Normal 14 3 5" xfId="5297"/>
    <cellStyle name="Normal 14 3 6" xfId="5298"/>
    <cellStyle name="Normal 14 3_Regulatory Template" xfId="2677"/>
    <cellStyle name="Normal 14 4" xfId="2678"/>
    <cellStyle name="Normal 14 4 2" xfId="2679"/>
    <cellStyle name="Normal 14 4 2 2" xfId="5299"/>
    <cellStyle name="Normal 14 4 2 3" xfId="5300"/>
    <cellStyle name="Normal 14 4 2 4" xfId="5301"/>
    <cellStyle name="Normal 14 4 3" xfId="5302"/>
    <cellStyle name="Normal 14 4 3 2" xfId="5303"/>
    <cellStyle name="Normal 14 4 4" xfId="5304"/>
    <cellStyle name="Normal 14 4 5" xfId="5305"/>
    <cellStyle name="Normal 14 4 6" xfId="5306"/>
    <cellStyle name="Normal 14 4_Regulatory Template" xfId="2680"/>
    <cellStyle name="Normal 14 5" xfId="2681"/>
    <cellStyle name="Normal 14 5 2" xfId="5307"/>
    <cellStyle name="Normal 14 5 2 2" xfId="5308"/>
    <cellStyle name="Normal 14 5 3" xfId="5309"/>
    <cellStyle name="Normal 14 5 4" xfId="5310"/>
    <cellStyle name="Normal 14 5 5" xfId="5311"/>
    <cellStyle name="Normal 14 6" xfId="5312"/>
    <cellStyle name="Normal 14 6 2" xfId="5313"/>
    <cellStyle name="Normal 14 7" xfId="5314"/>
    <cellStyle name="Normal 14 8" xfId="5315"/>
    <cellStyle name="Normal 14 9" xfId="5316"/>
    <cellStyle name="Normal 14_Regulatory Template" xfId="2682"/>
    <cellStyle name="Normal 143" xfId="2683"/>
    <cellStyle name="Normal 144" xfId="2684"/>
    <cellStyle name="Normal 147" xfId="2685"/>
    <cellStyle name="Normal 148" xfId="2686"/>
    <cellStyle name="Normal 149" xfId="2687"/>
    <cellStyle name="Normal 15" xfId="2688"/>
    <cellStyle name="Normal 15 2" xfId="2689"/>
    <cellStyle name="Normal 15 2 2" xfId="2690"/>
    <cellStyle name="Normal 15 2 2 2" xfId="5317"/>
    <cellStyle name="Normal 15 2 2 2 2" xfId="5318"/>
    <cellStyle name="Normal 15 2 2 3" xfId="5319"/>
    <cellStyle name="Normal 15 2 2 4" xfId="5320"/>
    <cellStyle name="Normal 15 2 2 5" xfId="5321"/>
    <cellStyle name="Normal 15 2 3" xfId="5322"/>
    <cellStyle name="Normal 15 2 3 2" xfId="5323"/>
    <cellStyle name="Normal 15 2 4" xfId="5324"/>
    <cellStyle name="Normal 15 2 5" xfId="5325"/>
    <cellStyle name="Normal 15 2 6" xfId="5326"/>
    <cellStyle name="Normal 15 2_Regulatory Template" xfId="2691"/>
    <cellStyle name="Normal 15 3" xfId="2692"/>
    <cellStyle name="Normal 15 3 2" xfId="2693"/>
    <cellStyle name="Normal 15 3 2 2" xfId="5327"/>
    <cellStyle name="Normal 15 3 2 2 2" xfId="5328"/>
    <cellStyle name="Normal 15 3 2 3" xfId="5329"/>
    <cellStyle name="Normal 15 3 2 4" xfId="5330"/>
    <cellStyle name="Normal 15 3 2 5" xfId="5331"/>
    <cellStyle name="Normal 15 3 3" xfId="5332"/>
    <cellStyle name="Normal 15 3 3 2" xfId="5333"/>
    <cellStyle name="Normal 15 3 4" xfId="5334"/>
    <cellStyle name="Normal 15 3 5" xfId="5335"/>
    <cellStyle name="Normal 15 3 6" xfId="5336"/>
    <cellStyle name="Normal 15 3_Regulatory Template" xfId="2694"/>
    <cellStyle name="Normal 15 4" xfId="2695"/>
    <cellStyle name="Normal 15 4 2" xfId="2696"/>
    <cellStyle name="Normal 15 4 2 2" xfId="5337"/>
    <cellStyle name="Normal 15 4 2 3" xfId="5338"/>
    <cellStyle name="Normal 15 4 2 4" xfId="5339"/>
    <cellStyle name="Normal 15 4 3" xfId="5340"/>
    <cellStyle name="Normal 15 4 3 2" xfId="5341"/>
    <cellStyle name="Normal 15 4 4" xfId="5342"/>
    <cellStyle name="Normal 15 4 5" xfId="5343"/>
    <cellStyle name="Normal 15 4 6" xfId="5344"/>
    <cellStyle name="Normal 15 4_Regulatory Template" xfId="2697"/>
    <cellStyle name="Normal 15 5" xfId="2698"/>
    <cellStyle name="Normal 15 5 2" xfId="5345"/>
    <cellStyle name="Normal 15 5 2 2" xfId="5346"/>
    <cellStyle name="Normal 15 5 3" xfId="5347"/>
    <cellStyle name="Normal 15 5 4" xfId="5348"/>
    <cellStyle name="Normal 15 5 5" xfId="5349"/>
    <cellStyle name="Normal 15 6" xfId="2699"/>
    <cellStyle name="Normal 15 6 2" xfId="5350"/>
    <cellStyle name="Normal 15 6 3" xfId="5351"/>
    <cellStyle name="Normal 15 7" xfId="5352"/>
    <cellStyle name="Normal 15 8" xfId="5353"/>
    <cellStyle name="Normal 15 9" xfId="5354"/>
    <cellStyle name="Normal 15_Regulatory Template" xfId="2700"/>
    <cellStyle name="Normal 150" xfId="2701"/>
    <cellStyle name="Normal 151" xfId="2702"/>
    <cellStyle name="Normal 152" xfId="2703"/>
    <cellStyle name="Normal 153" xfId="2704"/>
    <cellStyle name="Normal 154" xfId="2705"/>
    <cellStyle name="Normal 155" xfId="2706"/>
    <cellStyle name="Normal 156" xfId="2707"/>
    <cellStyle name="Normal 16" xfId="2708"/>
    <cellStyle name="Normal 16 2" xfId="2709"/>
    <cellStyle name="Normal 16 2 2" xfId="2710"/>
    <cellStyle name="Normal 16 2 2 2" xfId="5355"/>
    <cellStyle name="Normal 16 2 2 2 2" xfId="5356"/>
    <cellStyle name="Normal 16 2 2 3" xfId="5357"/>
    <cellStyle name="Normal 16 2 2 4" xfId="5358"/>
    <cellStyle name="Normal 16 2 2 5" xfId="5359"/>
    <cellStyle name="Normal 16 2 3" xfId="5360"/>
    <cellStyle name="Normal 16 2 3 2" xfId="5361"/>
    <cellStyle name="Normal 16 2 4" xfId="5362"/>
    <cellStyle name="Normal 16 2 5" xfId="5363"/>
    <cellStyle name="Normal 16 2 6" xfId="5364"/>
    <cellStyle name="Normal 16 2_Regulatory Template" xfId="2711"/>
    <cellStyle name="Normal 16 3" xfId="2712"/>
    <cellStyle name="Normal 16 3 2" xfId="2713"/>
    <cellStyle name="Normal 16 3 2 2" xfId="5365"/>
    <cellStyle name="Normal 16 3 2 2 2" xfId="5366"/>
    <cellStyle name="Normal 16 3 2 3" xfId="5367"/>
    <cellStyle name="Normal 16 3 2 4" xfId="5368"/>
    <cellStyle name="Normal 16 3 2 5" xfId="5369"/>
    <cellStyle name="Normal 16 3 3" xfId="5370"/>
    <cellStyle name="Normal 16 3 3 2" xfId="5371"/>
    <cellStyle name="Normal 16 3 4" xfId="5372"/>
    <cellStyle name="Normal 16 3 5" xfId="5373"/>
    <cellStyle name="Normal 16 3 6" xfId="5374"/>
    <cellStyle name="Normal 16 3_Regulatory Template" xfId="2714"/>
    <cellStyle name="Normal 16 4" xfId="2715"/>
    <cellStyle name="Normal 16 4 2" xfId="2716"/>
    <cellStyle name="Normal 16 4 2 2" xfId="5375"/>
    <cellStyle name="Normal 16 4 2 3" xfId="5376"/>
    <cellStyle name="Normal 16 4 2 4" xfId="5377"/>
    <cellStyle name="Normal 16 4 3" xfId="5378"/>
    <cellStyle name="Normal 16 4 3 2" xfId="5379"/>
    <cellStyle name="Normal 16 4 4" xfId="5380"/>
    <cellStyle name="Normal 16 4 5" xfId="5381"/>
    <cellStyle name="Normal 16 4 6" xfId="5382"/>
    <cellStyle name="Normal 16 4_Regulatory Template" xfId="2717"/>
    <cellStyle name="Normal 16 5" xfId="2718"/>
    <cellStyle name="Normal 16 5 2" xfId="5383"/>
    <cellStyle name="Normal 16 5 2 2" xfId="5384"/>
    <cellStyle name="Normal 16 5 3" xfId="5385"/>
    <cellStyle name="Normal 16 5 4" xfId="5386"/>
    <cellStyle name="Normal 16 5 5" xfId="5387"/>
    <cellStyle name="Normal 16 6" xfId="5388"/>
    <cellStyle name="Normal 16 6 2" xfId="5389"/>
    <cellStyle name="Normal 16 7" xfId="5390"/>
    <cellStyle name="Normal 16 8" xfId="5391"/>
    <cellStyle name="Normal 16 9" xfId="5392"/>
    <cellStyle name="Normal 16_Regulatory Template" xfId="2719"/>
    <cellStyle name="Normal 161" xfId="2720"/>
    <cellStyle name="Normal 162" xfId="2721"/>
    <cellStyle name="Normal 163" xfId="2722"/>
    <cellStyle name="Normal 164" xfId="2723"/>
    <cellStyle name="Normal 169" xfId="2724"/>
    <cellStyle name="Normal 17" xfId="2725"/>
    <cellStyle name="Normal 17 2" xfId="2726"/>
    <cellStyle name="Normal 17 2 2" xfId="2727"/>
    <cellStyle name="Normal 17 2 2 2" xfId="5393"/>
    <cellStyle name="Normal 17 2 2 2 2" xfId="5394"/>
    <cellStyle name="Normal 17 2 2 3" xfId="5395"/>
    <cellStyle name="Normal 17 2 2 4" xfId="5396"/>
    <cellStyle name="Normal 17 2 2 5" xfId="5397"/>
    <cellStyle name="Normal 17 2 3" xfId="5398"/>
    <cellStyle name="Normal 17 2 3 2" xfId="5399"/>
    <cellStyle name="Normal 17 2 4" xfId="5400"/>
    <cellStyle name="Normal 17 2 5" xfId="5401"/>
    <cellStyle name="Normal 17 2 6" xfId="5402"/>
    <cellStyle name="Normal 17 2_Regulatory Template" xfId="2728"/>
    <cellStyle name="Normal 17 3" xfId="2729"/>
    <cellStyle name="Normal 17 3 2" xfId="2730"/>
    <cellStyle name="Normal 17 3 2 2" xfId="5403"/>
    <cellStyle name="Normal 17 3 2 2 2" xfId="5404"/>
    <cellStyle name="Normal 17 3 2 3" xfId="5405"/>
    <cellStyle name="Normal 17 3 2 4" xfId="5406"/>
    <cellStyle name="Normal 17 3 2 5" xfId="5407"/>
    <cellStyle name="Normal 17 3 3" xfId="5408"/>
    <cellStyle name="Normal 17 3 3 2" xfId="5409"/>
    <cellStyle name="Normal 17 3 4" xfId="5410"/>
    <cellStyle name="Normal 17 3 5" xfId="5411"/>
    <cellStyle name="Normal 17 3 6" xfId="5412"/>
    <cellStyle name="Normal 17 3_Regulatory Template" xfId="2731"/>
    <cellStyle name="Normal 17 4" xfId="2732"/>
    <cellStyle name="Normal 17 4 2" xfId="2733"/>
    <cellStyle name="Normal 17 4 2 2" xfId="5413"/>
    <cellStyle name="Normal 17 4 2 3" xfId="5414"/>
    <cellStyle name="Normal 17 4 2 4" xfId="5415"/>
    <cellStyle name="Normal 17 4 3" xfId="5416"/>
    <cellStyle name="Normal 17 4 3 2" xfId="5417"/>
    <cellStyle name="Normal 17 4 4" xfId="5418"/>
    <cellStyle name="Normal 17 4 5" xfId="5419"/>
    <cellStyle name="Normal 17 4 6" xfId="5420"/>
    <cellStyle name="Normal 17 4_Regulatory Template" xfId="2734"/>
    <cellStyle name="Normal 17 5" xfId="2735"/>
    <cellStyle name="Normal 17 5 2" xfId="5421"/>
    <cellStyle name="Normal 17 5 2 2" xfId="5422"/>
    <cellStyle name="Normal 17 5 3" xfId="5423"/>
    <cellStyle name="Normal 17 5 4" xfId="5424"/>
    <cellStyle name="Normal 17 5 5" xfId="5425"/>
    <cellStyle name="Normal 17 6" xfId="5426"/>
    <cellStyle name="Normal 17 6 2" xfId="5427"/>
    <cellStyle name="Normal 17 7" xfId="5428"/>
    <cellStyle name="Normal 17 8" xfId="5429"/>
    <cellStyle name="Normal 17 9" xfId="5430"/>
    <cellStyle name="Normal 17_Regulatory Template" xfId="2736"/>
    <cellStyle name="Normal 170" xfId="2737"/>
    <cellStyle name="Normal 171" xfId="2738"/>
    <cellStyle name="Normal 172" xfId="2739"/>
    <cellStyle name="Normal 177" xfId="2740"/>
    <cellStyle name="Normal 178" xfId="2741"/>
    <cellStyle name="Normal 179" xfId="2742"/>
    <cellStyle name="Normal 18" xfId="2743"/>
    <cellStyle name="Normal 18 2" xfId="2744"/>
    <cellStyle name="Normal 18 2 2" xfId="2745"/>
    <cellStyle name="Normal 18 2 2 2" xfId="5431"/>
    <cellStyle name="Normal 18 2 2 2 2" xfId="5432"/>
    <cellStyle name="Normal 18 2 2 3" xfId="5433"/>
    <cellStyle name="Normal 18 2 2 4" xfId="5434"/>
    <cellStyle name="Normal 18 2 2 5" xfId="5435"/>
    <cellStyle name="Normal 18 2 3" xfId="5436"/>
    <cellStyle name="Normal 18 2 3 2" xfId="5437"/>
    <cellStyle name="Normal 18 2 4" xfId="5438"/>
    <cellStyle name="Normal 18 2 5" xfId="5439"/>
    <cellStyle name="Normal 18 2 6" xfId="5440"/>
    <cellStyle name="Normal 18 2_Regulatory Template" xfId="2746"/>
    <cellStyle name="Normal 18 3" xfId="2747"/>
    <cellStyle name="Normal 18 3 2" xfId="2748"/>
    <cellStyle name="Normal 18 3 2 2" xfId="5441"/>
    <cellStyle name="Normal 18 3 2 2 2" xfId="5442"/>
    <cellStyle name="Normal 18 3 2 3" xfId="5443"/>
    <cellStyle name="Normal 18 3 2 4" xfId="5444"/>
    <cellStyle name="Normal 18 3 2 5" xfId="5445"/>
    <cellStyle name="Normal 18 3 3" xfId="5446"/>
    <cellStyle name="Normal 18 3 3 2" xfId="5447"/>
    <cellStyle name="Normal 18 3 4" xfId="5448"/>
    <cellStyle name="Normal 18 3 5" xfId="5449"/>
    <cellStyle name="Normal 18 3 6" xfId="5450"/>
    <cellStyle name="Normal 18 3_Regulatory Template" xfId="2749"/>
    <cellStyle name="Normal 18 4" xfId="2750"/>
    <cellStyle name="Normal 18 4 2" xfId="2751"/>
    <cellStyle name="Normal 18 4 2 2" xfId="5451"/>
    <cellStyle name="Normal 18 4 2 3" xfId="5452"/>
    <cellStyle name="Normal 18 4 2 4" xfId="5453"/>
    <cellStyle name="Normal 18 4 3" xfId="5454"/>
    <cellStyle name="Normal 18 4 3 2" xfId="5455"/>
    <cellStyle name="Normal 18 4 4" xfId="5456"/>
    <cellStyle name="Normal 18 4 5" xfId="5457"/>
    <cellStyle name="Normal 18 4 6" xfId="5458"/>
    <cellStyle name="Normal 18 4_Regulatory Template" xfId="2752"/>
    <cellStyle name="Normal 18 5" xfId="2753"/>
    <cellStyle name="Normal 18 5 2" xfId="5459"/>
    <cellStyle name="Normal 18 5 2 2" xfId="5460"/>
    <cellStyle name="Normal 18 5 3" xfId="5461"/>
    <cellStyle name="Normal 18 5 4" xfId="5462"/>
    <cellStyle name="Normal 18 5 5" xfId="5463"/>
    <cellStyle name="Normal 18 6" xfId="5464"/>
    <cellStyle name="Normal 18 6 2" xfId="5465"/>
    <cellStyle name="Normal 18 7" xfId="5466"/>
    <cellStyle name="Normal 18 8" xfId="5467"/>
    <cellStyle name="Normal 18 9" xfId="5468"/>
    <cellStyle name="Normal 18_Regulatory Template" xfId="2754"/>
    <cellStyle name="Normal 180" xfId="2755"/>
    <cellStyle name="Normal 181" xfId="2756"/>
    <cellStyle name="Normal 182" xfId="2757"/>
    <cellStyle name="Normal 183" xfId="2758"/>
    <cellStyle name="Normal 184" xfId="2759"/>
    <cellStyle name="Normal 185" xfId="2760"/>
    <cellStyle name="Normal 186" xfId="2761"/>
    <cellStyle name="Normal 187" xfId="2762"/>
    <cellStyle name="Normal 188" xfId="2763"/>
    <cellStyle name="Normal 189" xfId="2764"/>
    <cellStyle name="Normal 19" xfId="2765"/>
    <cellStyle name="Normal 19 2" xfId="2766"/>
    <cellStyle name="Normal 19 2 2" xfId="2767"/>
    <cellStyle name="Normal 19 2 2 2" xfId="5469"/>
    <cellStyle name="Normal 19 2 2 2 2" xfId="5470"/>
    <cellStyle name="Normal 19 2 2 3" xfId="5471"/>
    <cellStyle name="Normal 19 2 2 4" xfId="5472"/>
    <cellStyle name="Normal 19 2 2 5" xfId="5473"/>
    <cellStyle name="Normal 19 2 3" xfId="5474"/>
    <cellStyle name="Normal 19 2 3 2" xfId="5475"/>
    <cellStyle name="Normal 19 2 4" xfId="5476"/>
    <cellStyle name="Normal 19 2 5" xfId="5477"/>
    <cellStyle name="Normal 19 2 6" xfId="5478"/>
    <cellStyle name="Normal 19 2_Regulatory Template" xfId="2768"/>
    <cellStyle name="Normal 19 3" xfId="2769"/>
    <cellStyle name="Normal 19 3 2" xfId="2770"/>
    <cellStyle name="Normal 19 3 2 2" xfId="5479"/>
    <cellStyle name="Normal 19 3 2 2 2" xfId="5480"/>
    <cellStyle name="Normal 19 3 2 3" xfId="5481"/>
    <cellStyle name="Normal 19 3 2 4" xfId="5482"/>
    <cellStyle name="Normal 19 3 2 5" xfId="5483"/>
    <cellStyle name="Normal 19 3 3" xfId="5484"/>
    <cellStyle name="Normal 19 3 3 2" xfId="5485"/>
    <cellStyle name="Normal 19 3 4" xfId="5486"/>
    <cellStyle name="Normal 19 3 5" xfId="5487"/>
    <cellStyle name="Normal 19 3 6" xfId="5488"/>
    <cellStyle name="Normal 19 3_Regulatory Template" xfId="2771"/>
    <cellStyle name="Normal 19 4" xfId="2772"/>
    <cellStyle name="Normal 19 4 2" xfId="2773"/>
    <cellStyle name="Normal 19 4 2 2" xfId="5489"/>
    <cellStyle name="Normal 19 4 2 3" xfId="5490"/>
    <cellStyle name="Normal 19 4 2 4" xfId="5491"/>
    <cellStyle name="Normal 19 4 3" xfId="5492"/>
    <cellStyle name="Normal 19 4 3 2" xfId="5493"/>
    <cellStyle name="Normal 19 4 4" xfId="5494"/>
    <cellStyle name="Normal 19 4 5" xfId="5495"/>
    <cellStyle name="Normal 19 4 6" xfId="5496"/>
    <cellStyle name="Normal 19 4_Regulatory Template" xfId="2774"/>
    <cellStyle name="Normal 19 5" xfId="2775"/>
    <cellStyle name="Normal 19 5 2" xfId="5497"/>
    <cellStyle name="Normal 19 5 2 2" xfId="5498"/>
    <cellStyle name="Normal 19 5 3" xfId="5499"/>
    <cellStyle name="Normal 19 5 4" xfId="5500"/>
    <cellStyle name="Normal 19 5 5" xfId="5501"/>
    <cellStyle name="Normal 19 6" xfId="5502"/>
    <cellStyle name="Normal 19 6 2" xfId="5503"/>
    <cellStyle name="Normal 19 7" xfId="5504"/>
    <cellStyle name="Normal 19 8" xfId="5505"/>
    <cellStyle name="Normal 19 9" xfId="5506"/>
    <cellStyle name="Normal 19_Regulatory Template" xfId="2776"/>
    <cellStyle name="Normal 190" xfId="2777"/>
    <cellStyle name="Normal 192" xfId="2778"/>
    <cellStyle name="Normal 193" xfId="2779"/>
    <cellStyle name="Normal 196" xfId="2780"/>
    <cellStyle name="Normal 197" xfId="2781"/>
    <cellStyle name="Normal 198" xfId="2782"/>
    <cellStyle name="Normal 199" xfId="2783"/>
    <cellStyle name="Normal 2" xfId="10"/>
    <cellStyle name="Normal 2 10" xfId="2784"/>
    <cellStyle name="Normal 2 10 2" xfId="2785"/>
    <cellStyle name="Normal 2 11" xfId="2786"/>
    <cellStyle name="Normal 2 11 2" xfId="2787"/>
    <cellStyle name="Normal 2 12" xfId="2788"/>
    <cellStyle name="Normal 2 12 2" xfId="2789"/>
    <cellStyle name="Normal 2 13" xfId="2790"/>
    <cellStyle name="Normal 2 13 2" xfId="2791"/>
    <cellStyle name="Normal 2 13 2 2" xfId="5507"/>
    <cellStyle name="Normal 2 13 2 2 2" xfId="5508"/>
    <cellStyle name="Normal 2 13 2 3" xfId="5509"/>
    <cellStyle name="Normal 2 13 2 4" xfId="5510"/>
    <cellStyle name="Normal 2 13 2 5" xfId="5511"/>
    <cellStyle name="Normal 2 13 3" xfId="2792"/>
    <cellStyle name="Normal 2 13 3 2" xfId="5512"/>
    <cellStyle name="Normal 2 13 3 3" xfId="5513"/>
    <cellStyle name="Normal 2 13 4" xfId="5514"/>
    <cellStyle name="Normal 2 13 5" xfId="5515"/>
    <cellStyle name="Normal 2 13 6" xfId="5516"/>
    <cellStyle name="Normal 2 13_Regulatory Template" xfId="2793"/>
    <cellStyle name="Normal 2 14" xfId="2794"/>
    <cellStyle name="Normal 2 14 2" xfId="2795"/>
    <cellStyle name="Normal 2 14 2 2" xfId="5517"/>
    <cellStyle name="Normal 2 14 2 2 2" xfId="5518"/>
    <cellStyle name="Normal 2 14 2 3" xfId="5519"/>
    <cellStyle name="Normal 2 14 2 4" xfId="5520"/>
    <cellStyle name="Normal 2 14 2 5" xfId="5521"/>
    <cellStyle name="Normal 2 14 3" xfId="5522"/>
    <cellStyle name="Normal 2 14 3 2" xfId="5523"/>
    <cellStyle name="Normal 2 14 4" xfId="5524"/>
    <cellStyle name="Normal 2 14 5" xfId="5525"/>
    <cellStyle name="Normal 2 14 6" xfId="5526"/>
    <cellStyle name="Normal 2 14_Regulatory Template" xfId="2796"/>
    <cellStyle name="Normal 2 15" xfId="2797"/>
    <cellStyle name="Normal 2 15 2" xfId="2798"/>
    <cellStyle name="Normal 2 15 2 2" xfId="5527"/>
    <cellStyle name="Normal 2 15 2 3" xfId="5528"/>
    <cellStyle name="Normal 2 15 2 4" xfId="5529"/>
    <cellStyle name="Normal 2 15 3" xfId="5530"/>
    <cellStyle name="Normal 2 15 3 2" xfId="5531"/>
    <cellStyle name="Normal 2 15 4" xfId="5532"/>
    <cellStyle name="Normal 2 15 5" xfId="5533"/>
    <cellStyle name="Normal 2 15 6" xfId="5534"/>
    <cellStyle name="Normal 2 15_Regulatory Template" xfId="2799"/>
    <cellStyle name="Normal 2 16" xfId="2800"/>
    <cellStyle name="Normal 2 16 2" xfId="5031"/>
    <cellStyle name="Normal 2 16 3" xfId="5535"/>
    <cellStyle name="Normal 2 16 4" xfId="5536"/>
    <cellStyle name="Normal 2 16 5" xfId="5537"/>
    <cellStyle name="Normal 2 17" xfId="2801"/>
    <cellStyle name="Normal 2 17 2" xfId="5538"/>
    <cellStyle name="Normal 2 17 3" xfId="5539"/>
    <cellStyle name="Normal 2 18" xfId="2802"/>
    <cellStyle name="Normal 2 18 2" xfId="5968"/>
    <cellStyle name="Normal 2 19" xfId="5540"/>
    <cellStyle name="Normal 2 2" xfId="2803"/>
    <cellStyle name="Normal 2 2 2" xfId="2804"/>
    <cellStyle name="Normal 2 2 2 2" xfId="2805"/>
    <cellStyle name="Normal 2 2 2 3" xfId="2806"/>
    <cellStyle name="Normal 2 2 2 4" xfId="2807"/>
    <cellStyle name="Normal 2 2 2 5" xfId="2808"/>
    <cellStyle name="Normal 2 2 2_Regulatory Template" xfId="2809"/>
    <cellStyle name="Normal 2 2 3" xfId="2810"/>
    <cellStyle name="Normal 2 2 4" xfId="2811"/>
    <cellStyle name="Normal 2 2 5" xfId="2812"/>
    <cellStyle name="Normal 2 2 6" xfId="2813"/>
    <cellStyle name="Normal 2 2 7" xfId="2814"/>
    <cellStyle name="Normal 2 2 8" xfId="2815"/>
    <cellStyle name="Normal 2 2 9" xfId="2816"/>
    <cellStyle name="Normal 2 20" xfId="5541"/>
    <cellStyle name="Normal 2 3" xfId="2817"/>
    <cellStyle name="Normal 2 3 2" xfId="2818"/>
    <cellStyle name="Normal 2 3_29(d) - Gas extensions -tariffs" xfId="5969"/>
    <cellStyle name="Normal 2 4" xfId="2819"/>
    <cellStyle name="Normal 2 4 2" xfId="2820"/>
    <cellStyle name="Normal 2 5" xfId="2821"/>
    <cellStyle name="Normal 2 5 2" xfId="2822"/>
    <cellStyle name="Normal 2 5 3" xfId="2823"/>
    <cellStyle name="Normal 2 5_Regulatory Template" xfId="2824"/>
    <cellStyle name="Normal 2 6" xfId="2825"/>
    <cellStyle name="Normal 2 6 2" xfId="2826"/>
    <cellStyle name="Normal 2 6 3" xfId="2827"/>
    <cellStyle name="Normal 2 7" xfId="2828"/>
    <cellStyle name="Normal 2 8" xfId="2829"/>
    <cellStyle name="Normal 2 9" xfId="2830"/>
    <cellStyle name="Normal 2 9 2" xfId="2831"/>
    <cellStyle name="Normal 2_29(d) - Gas extensions -tariffs" xfId="5970"/>
    <cellStyle name="Normal 20" xfId="2832"/>
    <cellStyle name="Normal 20 2" xfId="2833"/>
    <cellStyle name="Normal 20 2 2" xfId="5542"/>
    <cellStyle name="Normal 20 2 3" xfId="5543"/>
    <cellStyle name="Normal 20 2 4" xfId="5544"/>
    <cellStyle name="Normal 20 3" xfId="2834"/>
    <cellStyle name="Normal 20 3 2" xfId="5545"/>
    <cellStyle name="Normal 20 3 3" xfId="5546"/>
    <cellStyle name="Normal 20 4" xfId="5547"/>
    <cellStyle name="Normal 20 5" xfId="5548"/>
    <cellStyle name="Normal 20 6" xfId="5549"/>
    <cellStyle name="Normal 20_Regulatory Template" xfId="2835"/>
    <cellStyle name="Normal 200" xfId="2836"/>
    <cellStyle name="Normal 201" xfId="2837"/>
    <cellStyle name="Normal 202" xfId="2838"/>
    <cellStyle name="Normal 203" xfId="2839"/>
    <cellStyle name="Normal 204" xfId="2840"/>
    <cellStyle name="Normal 205" xfId="2841"/>
    <cellStyle name="Normal 207" xfId="2842"/>
    <cellStyle name="Normal 208" xfId="2843"/>
    <cellStyle name="Normal 209" xfId="2844"/>
    <cellStyle name="Normal 21" xfId="2845"/>
    <cellStyle name="Normal 21 2" xfId="2846"/>
    <cellStyle name="Normal 21 2 2" xfId="5550"/>
    <cellStyle name="Normal 21 2 3" xfId="5551"/>
    <cellStyle name="Normal 21 3" xfId="5033"/>
    <cellStyle name="Normal 21 4" xfId="5552"/>
    <cellStyle name="Normal 21 5" xfId="6017"/>
    <cellStyle name="Normal 21_Regulatory Template" xfId="2847"/>
    <cellStyle name="Normal 210" xfId="2848"/>
    <cellStyle name="Normal 211" xfId="2849"/>
    <cellStyle name="Normal 212" xfId="2850"/>
    <cellStyle name="Normal 213" xfId="2851"/>
    <cellStyle name="Normal 214" xfId="2852"/>
    <cellStyle name="Normal 215" xfId="2853"/>
    <cellStyle name="Normal 216" xfId="2854"/>
    <cellStyle name="Normal 22" xfId="2855"/>
    <cellStyle name="Normal 22 2" xfId="2856"/>
    <cellStyle name="Normal 22 2 2" xfId="5553"/>
    <cellStyle name="Normal 22 3" xfId="5554"/>
    <cellStyle name="Normal 22 4" xfId="5555"/>
    <cellStyle name="Normal 22_Regulatory Template" xfId="2857"/>
    <cellStyle name="Normal 23" xfId="2858"/>
    <cellStyle name="Normal 23 2" xfId="5556"/>
    <cellStyle name="Normal 23 3" xfId="5557"/>
    <cellStyle name="Normal 24" xfId="2859"/>
    <cellStyle name="Normal 24 2" xfId="2860"/>
    <cellStyle name="Normal 24_Regulatory Template" xfId="2861"/>
    <cellStyle name="Normal 25" xfId="2862"/>
    <cellStyle name="Normal 26" xfId="2863"/>
    <cellStyle name="Normal 27" xfId="2864"/>
    <cellStyle name="Normal 28" xfId="2865"/>
    <cellStyle name="Normal 29" xfId="2866"/>
    <cellStyle name="Normal 3" xfId="2867"/>
    <cellStyle name="Normal 3 10" xfId="5971"/>
    <cellStyle name="Normal 3 11" xfId="5972"/>
    <cellStyle name="Normal 3 12" xfId="5973"/>
    <cellStyle name="Normal 3 13" xfId="5974"/>
    <cellStyle name="Normal 3 2" xfId="2868"/>
    <cellStyle name="Normal 3 2 2" xfId="5"/>
    <cellStyle name="Normal 3 2 2 2" xfId="5975"/>
    <cellStyle name="Normal 3 2 2 3" xfId="5976"/>
    <cellStyle name="Normal 3 2 3" xfId="5977"/>
    <cellStyle name="Normal 3 3" xfId="2869"/>
    <cellStyle name="Normal 3 3 2" xfId="2870"/>
    <cellStyle name="Normal 3 3 3" xfId="5978"/>
    <cellStyle name="Normal 3 3_Regulatory Template" xfId="2871"/>
    <cellStyle name="Normal 3 4" xfId="2872"/>
    <cellStyle name="Normal 3 4 2" xfId="2873"/>
    <cellStyle name="Normal 3 4_Regulatory Template" xfId="2874"/>
    <cellStyle name="Normal 3 5" xfId="2875"/>
    <cellStyle name="Normal 3 6" xfId="2876"/>
    <cellStyle name="Normal 3 7" xfId="2877"/>
    <cellStyle name="Normal 3 8" xfId="2878"/>
    <cellStyle name="Normal 3 9" xfId="5979"/>
    <cellStyle name="Normal 3_29(d) - Gas extensions -tariffs" xfId="5980"/>
    <cellStyle name="Normal 30" xfId="2879"/>
    <cellStyle name="Normal 31" xfId="2880"/>
    <cellStyle name="Normal 32" xfId="2881"/>
    <cellStyle name="Normal 33" xfId="2882"/>
    <cellStyle name="Normal 34" xfId="2883"/>
    <cellStyle name="Normal 35" xfId="2884"/>
    <cellStyle name="Normal 36" xfId="2885"/>
    <cellStyle name="Normal 37" xfId="2886"/>
    <cellStyle name="Normal 38" xfId="2887"/>
    <cellStyle name="Normal 38 2" xfId="5981"/>
    <cellStyle name="Normal 38_29(d) - Gas extensions -tariffs" xfId="5982"/>
    <cellStyle name="Normal 39" xfId="2888"/>
    <cellStyle name="Normal 4" xfId="2889"/>
    <cellStyle name="Normal 4 10" xfId="5983"/>
    <cellStyle name="Normal 4 11" xfId="5984"/>
    <cellStyle name="Normal 4 2" xfId="2890"/>
    <cellStyle name="Normal 4 2 2" xfId="2891"/>
    <cellStyle name="Normal 4 2 2 2" xfId="5558"/>
    <cellStyle name="Normal 4 2 2 2 2" xfId="5559"/>
    <cellStyle name="Normal 4 2 2 3" xfId="5560"/>
    <cellStyle name="Normal 4 2 2 4" xfId="5561"/>
    <cellStyle name="Normal 4 2 2 5" xfId="5562"/>
    <cellStyle name="Normal 4 2 3" xfId="2892"/>
    <cellStyle name="Normal 4 2 3 2" xfId="5563"/>
    <cellStyle name="Normal 4 2 3 3" xfId="5564"/>
    <cellStyle name="Normal 4 2 4" xfId="5565"/>
    <cellStyle name="Normal 4 2 5" xfId="5566"/>
    <cellStyle name="Normal 4 2 6" xfId="5567"/>
    <cellStyle name="Normal 4 2 7" xfId="5568"/>
    <cellStyle name="Normal 4 2_Regulatory Template" xfId="2893"/>
    <cellStyle name="Normal 4 3" xfId="2894"/>
    <cellStyle name="Normal 4 3 2" xfId="2895"/>
    <cellStyle name="Normal 4 3 2 2" xfId="5569"/>
    <cellStyle name="Normal 4 3 2 2 2" xfId="5570"/>
    <cellStyle name="Normal 4 3 2 3" xfId="5571"/>
    <cellStyle name="Normal 4 3 2 4" xfId="5572"/>
    <cellStyle name="Normal 4 3 2 5" xfId="5573"/>
    <cellStyle name="Normal 4 3 3" xfId="5574"/>
    <cellStyle name="Normal 4 3 3 2" xfId="5575"/>
    <cellStyle name="Normal 4 3 4" xfId="5576"/>
    <cellStyle name="Normal 4 3 5" xfId="5577"/>
    <cellStyle name="Normal 4 3 6" xfId="5578"/>
    <cellStyle name="Normal 4 3_Regulatory Template" xfId="2896"/>
    <cellStyle name="Normal 4 4" xfId="2897"/>
    <cellStyle name="Normal 4 4 2" xfId="2898"/>
    <cellStyle name="Normal 4 4 2 2" xfId="5579"/>
    <cellStyle name="Normal 4 4 2 3" xfId="5580"/>
    <cellStyle name="Normal 4 4 2 4" xfId="5581"/>
    <cellStyle name="Normal 4 4 3" xfId="5582"/>
    <cellStyle name="Normal 4 4 3 2" xfId="5583"/>
    <cellStyle name="Normal 4 4 4" xfId="5584"/>
    <cellStyle name="Normal 4 4 5" xfId="5585"/>
    <cellStyle name="Normal 4 4 6" xfId="5586"/>
    <cellStyle name="Normal 4 4_Regulatory Template" xfId="2899"/>
    <cellStyle name="Normal 4 5" xfId="2900"/>
    <cellStyle name="Normal 4 5 2" xfId="5587"/>
    <cellStyle name="Normal 4 5 2 2" xfId="5588"/>
    <cellStyle name="Normal 4 5 3" xfId="5589"/>
    <cellStyle name="Normal 4 5 4" xfId="5590"/>
    <cellStyle name="Normal 4 5 5" xfId="5591"/>
    <cellStyle name="Normal 4 6" xfId="2901"/>
    <cellStyle name="Normal 4 6 2" xfId="5592"/>
    <cellStyle name="Normal 4 7" xfId="5593"/>
    <cellStyle name="Normal 4 8" xfId="5594"/>
    <cellStyle name="Normal 4 9" xfId="5595"/>
    <cellStyle name="Normal 4_29(d) - Gas extensions -tariffs" xfId="5985"/>
    <cellStyle name="Normal 40" xfId="2902"/>
    <cellStyle name="Normal 40 2" xfId="5986"/>
    <cellStyle name="Normal 40_29(d) - Gas extensions -tariffs" xfId="5987"/>
    <cellStyle name="Normal 41" xfId="2903"/>
    <cellStyle name="Normal 42" xfId="2904"/>
    <cellStyle name="Normal 43" xfId="2905"/>
    <cellStyle name="Normal 44" xfId="2906"/>
    <cellStyle name="Normal 45" xfId="2907"/>
    <cellStyle name="Normal 46" xfId="2908"/>
    <cellStyle name="Normal 47" xfId="2909"/>
    <cellStyle name="Normal 48" xfId="2910"/>
    <cellStyle name="Normal 49" xfId="2911"/>
    <cellStyle name="Normal 5" xfId="2912"/>
    <cellStyle name="Normal 5 10" xfId="5596"/>
    <cellStyle name="Normal 5 2" xfId="2913"/>
    <cellStyle name="Normal 5 2 2" xfId="2914"/>
    <cellStyle name="Normal 5 2 2 2" xfId="5597"/>
    <cellStyle name="Normal 5 2 2 2 2" xfId="5598"/>
    <cellStyle name="Normal 5 2 2 3" xfId="5599"/>
    <cellStyle name="Normal 5 2 2 4" xfId="5600"/>
    <cellStyle name="Normal 5 2 2 5" xfId="5601"/>
    <cellStyle name="Normal 5 2 3" xfId="2915"/>
    <cellStyle name="Normal 5 2 3 2" xfId="5602"/>
    <cellStyle name="Normal 5 2 3 3" xfId="5603"/>
    <cellStyle name="Normal 5 2 4" xfId="5604"/>
    <cellStyle name="Normal 5 2 5" xfId="5605"/>
    <cellStyle name="Normal 5 2 6" xfId="5606"/>
    <cellStyle name="Normal 5 2_Regulatory Template" xfId="2916"/>
    <cellStyle name="Normal 5 3" xfId="2917"/>
    <cellStyle name="Normal 5 3 2" xfId="2918"/>
    <cellStyle name="Normal 5 3 2 2" xfId="5607"/>
    <cellStyle name="Normal 5 3 2 2 2" xfId="5608"/>
    <cellStyle name="Normal 5 3 2 3" xfId="5609"/>
    <cellStyle name="Normal 5 3 2 4" xfId="5610"/>
    <cellStyle name="Normal 5 3 2 5" xfId="5611"/>
    <cellStyle name="Normal 5 3 3" xfId="5612"/>
    <cellStyle name="Normal 5 3 3 2" xfId="5613"/>
    <cellStyle name="Normal 5 3 4" xfId="5614"/>
    <cellStyle name="Normal 5 3 5" xfId="5615"/>
    <cellStyle name="Normal 5 3 6" xfId="5616"/>
    <cellStyle name="Normal 5 3_Regulatory Template" xfId="2919"/>
    <cellStyle name="Normal 5 4" xfId="2920"/>
    <cellStyle name="Normal 5 4 2" xfId="2921"/>
    <cellStyle name="Normal 5 4 2 2" xfId="5617"/>
    <cellStyle name="Normal 5 4 2 3" xfId="5618"/>
    <cellStyle name="Normal 5 4 2 4" xfId="5619"/>
    <cellStyle name="Normal 5 4 3" xfId="5620"/>
    <cellStyle name="Normal 5 4 3 2" xfId="5621"/>
    <cellStyle name="Normal 5 4 4" xfId="5622"/>
    <cellStyle name="Normal 5 4 5" xfId="5623"/>
    <cellStyle name="Normal 5 4 6" xfId="5624"/>
    <cellStyle name="Normal 5 4_Regulatory Template" xfId="2922"/>
    <cellStyle name="Normal 5 5" xfId="2923"/>
    <cellStyle name="Normal 5 5 2" xfId="5625"/>
    <cellStyle name="Normal 5 5 2 2" xfId="5626"/>
    <cellStyle name="Normal 5 5 3" xfId="5627"/>
    <cellStyle name="Normal 5 5 4" xfId="5628"/>
    <cellStyle name="Normal 5 5 5" xfId="5629"/>
    <cellStyle name="Normal 5 6" xfId="5630"/>
    <cellStyle name="Normal 5 6 2" xfId="5631"/>
    <cellStyle name="Normal 5 7" xfId="5632"/>
    <cellStyle name="Normal 5 8" xfId="5633"/>
    <cellStyle name="Normal 5 9" xfId="5634"/>
    <cellStyle name="Normal 5_Regulatory Template" xfId="2924"/>
    <cellStyle name="Normal 50" xfId="2925"/>
    <cellStyle name="Normal 51" xfId="2926"/>
    <cellStyle name="Normal 52" xfId="2927"/>
    <cellStyle name="Normal 53" xfId="2928"/>
    <cellStyle name="Normal 54" xfId="2929"/>
    <cellStyle name="Normal 55" xfId="2930"/>
    <cellStyle name="Normal 56" xfId="2931"/>
    <cellStyle name="Normal 57" xfId="2932"/>
    <cellStyle name="Normal 58" xfId="2933"/>
    <cellStyle name="Normal 59" xfId="2934"/>
    <cellStyle name="Normal 6" xfId="2935"/>
    <cellStyle name="Normal 6 2" xfId="2936"/>
    <cellStyle name="Normal 6 2 2" xfId="2937"/>
    <cellStyle name="Normal 6 2 2 2" xfId="5635"/>
    <cellStyle name="Normal 6 2 2 2 2" xfId="5636"/>
    <cellStyle name="Normal 6 2 2 3" xfId="5637"/>
    <cellStyle name="Normal 6 2 2 4" xfId="5638"/>
    <cellStyle name="Normal 6 2 2 5" xfId="5639"/>
    <cellStyle name="Normal 6 2 3" xfId="2938"/>
    <cellStyle name="Normal 6 2 3 2" xfId="5640"/>
    <cellStyle name="Normal 6 2 3 3" xfId="5641"/>
    <cellStyle name="Normal 6 2 4" xfId="5642"/>
    <cellStyle name="Normal 6 2 5" xfId="5643"/>
    <cellStyle name="Normal 6 2 6" xfId="5644"/>
    <cellStyle name="Normal 6 3" xfId="2939"/>
    <cellStyle name="Normal 6 3 2" xfId="2940"/>
    <cellStyle name="Normal 6 3 2 2" xfId="5645"/>
    <cellStyle name="Normal 6 3 2 2 2" xfId="5646"/>
    <cellStyle name="Normal 6 3 2 3" xfId="5647"/>
    <cellStyle name="Normal 6 3 2 4" xfId="5648"/>
    <cellStyle name="Normal 6 3 2 5" xfId="5649"/>
    <cellStyle name="Normal 6 3 3" xfId="5650"/>
    <cellStyle name="Normal 6 3 3 2" xfId="5651"/>
    <cellStyle name="Normal 6 3 4" xfId="5652"/>
    <cellStyle name="Normal 6 3 5" xfId="5653"/>
    <cellStyle name="Normal 6 3 6" xfId="5654"/>
    <cellStyle name="Normal 6 3_Regulatory Template" xfId="2941"/>
    <cellStyle name="Normal 6 4" xfId="2942"/>
    <cellStyle name="Normal 6 4 2" xfId="2943"/>
    <cellStyle name="Normal 6 4 2 2" xfId="5655"/>
    <cellStyle name="Normal 6 4 2 3" xfId="5656"/>
    <cellStyle name="Normal 6 4 2 4" xfId="5657"/>
    <cellStyle name="Normal 6 4 3" xfId="5658"/>
    <cellStyle name="Normal 6 4 3 2" xfId="5659"/>
    <cellStyle name="Normal 6 4 4" xfId="5660"/>
    <cellStyle name="Normal 6 4 5" xfId="5661"/>
    <cellStyle name="Normal 6 4 6" xfId="5662"/>
    <cellStyle name="Normal 6 4_Regulatory Template" xfId="2944"/>
    <cellStyle name="Normal 6 5" xfId="2945"/>
    <cellStyle name="Normal 6 5 2" xfId="5663"/>
    <cellStyle name="Normal 6 5 2 2" xfId="5664"/>
    <cellStyle name="Normal 6 5 3" xfId="5665"/>
    <cellStyle name="Normal 6 5 4" xfId="5666"/>
    <cellStyle name="Normal 6 5 5" xfId="5667"/>
    <cellStyle name="Normal 6 6" xfId="5668"/>
    <cellStyle name="Normal 6 6 2" xfId="5669"/>
    <cellStyle name="Normal 6 7" xfId="5670"/>
    <cellStyle name="Normal 6 8" xfId="5671"/>
    <cellStyle name="Normal 6 9" xfId="5672"/>
    <cellStyle name="Normal 6_Regulatory Template" xfId="2946"/>
    <cellStyle name="Normal 60" xfId="2947"/>
    <cellStyle name="Normal 61" xfId="2948"/>
    <cellStyle name="Normal 62" xfId="2949"/>
    <cellStyle name="Normal 63" xfId="2950"/>
    <cellStyle name="Normal 64" xfId="2951"/>
    <cellStyle name="Normal 65" xfId="2952"/>
    <cellStyle name="Normal 66" xfId="2953"/>
    <cellStyle name="Normal 67" xfId="2954"/>
    <cellStyle name="Normal 68" xfId="2955"/>
    <cellStyle name="Normal 69" xfId="2956"/>
    <cellStyle name="Normal 7" xfId="2957"/>
    <cellStyle name="Normal 7 2" xfId="2958"/>
    <cellStyle name="Normal 7 2 2" xfId="2959"/>
    <cellStyle name="Normal 7 2 2 2" xfId="5673"/>
    <cellStyle name="Normal 7 2 2 2 2" xfId="5674"/>
    <cellStyle name="Normal 7 2 2 3" xfId="5675"/>
    <cellStyle name="Normal 7 2 2 4" xfId="5676"/>
    <cellStyle name="Normal 7 2 2 5" xfId="5677"/>
    <cellStyle name="Normal 7 2 3" xfId="2960"/>
    <cellStyle name="Normal 7 2 3 2" xfId="5678"/>
    <cellStyle name="Normal 7 2 3 3" xfId="5679"/>
    <cellStyle name="Normal 7 2 4" xfId="5680"/>
    <cellStyle name="Normal 7 2 5" xfId="5681"/>
    <cellStyle name="Normal 7 2 6" xfId="5682"/>
    <cellStyle name="Normal 7 2_Regulatory Template" xfId="2961"/>
    <cellStyle name="Normal 7 3" xfId="2962"/>
    <cellStyle name="Normal 7 3 2" xfId="2963"/>
    <cellStyle name="Normal 7 3 2 2" xfId="5683"/>
    <cellStyle name="Normal 7 3 2 2 2" xfId="5684"/>
    <cellStyle name="Normal 7 3 2 3" xfId="5685"/>
    <cellStyle name="Normal 7 3 2 4" xfId="5686"/>
    <cellStyle name="Normal 7 3 2 5" xfId="5687"/>
    <cellStyle name="Normal 7 3 3" xfId="5688"/>
    <cellStyle name="Normal 7 3 3 2" xfId="5689"/>
    <cellStyle name="Normal 7 3 4" xfId="5690"/>
    <cellStyle name="Normal 7 3 5" xfId="5691"/>
    <cellStyle name="Normal 7 3 6" xfId="5692"/>
    <cellStyle name="Normal 7 3_Regulatory Template" xfId="2964"/>
    <cellStyle name="Normal 7 4" xfId="2965"/>
    <cellStyle name="Normal 7 4 2" xfId="2966"/>
    <cellStyle name="Normal 7 4 2 2" xfId="5693"/>
    <cellStyle name="Normal 7 4 2 3" xfId="5694"/>
    <cellStyle name="Normal 7 4 2 4" xfId="5695"/>
    <cellStyle name="Normal 7 4 3" xfId="5696"/>
    <cellStyle name="Normal 7 4 3 2" xfId="5697"/>
    <cellStyle name="Normal 7 4 4" xfId="5698"/>
    <cellStyle name="Normal 7 4 5" xfId="5699"/>
    <cellStyle name="Normal 7 4 6" xfId="5700"/>
    <cellStyle name="Normal 7 4_Regulatory Template" xfId="2967"/>
    <cellStyle name="Normal 7 5" xfId="2968"/>
    <cellStyle name="Normal 7 5 2" xfId="5701"/>
    <cellStyle name="Normal 7 5 2 2" xfId="5702"/>
    <cellStyle name="Normal 7 5 3" xfId="5703"/>
    <cellStyle name="Normal 7 5 4" xfId="5704"/>
    <cellStyle name="Normal 7 5 5" xfId="5705"/>
    <cellStyle name="Normal 7 6" xfId="5706"/>
    <cellStyle name="Normal 7 6 2" xfId="5707"/>
    <cellStyle name="Normal 7 7" xfId="5708"/>
    <cellStyle name="Normal 7 8" xfId="5709"/>
    <cellStyle name="Normal 7 9" xfId="5710"/>
    <cellStyle name="Normal 7_Regulatory Template" xfId="2969"/>
    <cellStyle name="Normal 70" xfId="2970"/>
    <cellStyle name="Normal 71" xfId="2971"/>
    <cellStyle name="Normal 72" xfId="2972"/>
    <cellStyle name="Normal 73" xfId="2973"/>
    <cellStyle name="Normal 74" xfId="2974"/>
    <cellStyle name="Normal 75" xfId="2975"/>
    <cellStyle name="Normal 76" xfId="2976"/>
    <cellStyle name="Normal 77" xfId="2977"/>
    <cellStyle name="Normal 78" xfId="2978"/>
    <cellStyle name="Normal 79" xfId="2979"/>
    <cellStyle name="Normal 8" xfId="2980"/>
    <cellStyle name="Normal 8 2" xfId="2981"/>
    <cellStyle name="Normal 8 2 2" xfId="2982"/>
    <cellStyle name="Normal 8 2 2 2" xfId="5711"/>
    <cellStyle name="Normal 8 2 2 2 2" xfId="5712"/>
    <cellStyle name="Normal 8 2 2 3" xfId="5713"/>
    <cellStyle name="Normal 8 2 2 4" xfId="5714"/>
    <cellStyle name="Normal 8 2 2 5" xfId="5715"/>
    <cellStyle name="Normal 8 2 3" xfId="2983"/>
    <cellStyle name="Normal 8 2 3 2" xfId="5716"/>
    <cellStyle name="Normal 8 2 3 3" xfId="5717"/>
    <cellStyle name="Normal 8 2 4" xfId="5718"/>
    <cellStyle name="Normal 8 2 5" xfId="5719"/>
    <cellStyle name="Normal 8 2 6" xfId="5720"/>
    <cellStyle name="Normal 8 2_Regulatory Template" xfId="2984"/>
    <cellStyle name="Normal 8 3" xfId="2985"/>
    <cellStyle name="Normal 8 3 2" xfId="2986"/>
    <cellStyle name="Normal 8 3 2 2" xfId="5721"/>
    <cellStyle name="Normal 8 3 2 2 2" xfId="5722"/>
    <cellStyle name="Normal 8 3 2 3" xfId="5723"/>
    <cellStyle name="Normal 8 3 2 4" xfId="5724"/>
    <cellStyle name="Normal 8 3 2 5" xfId="5725"/>
    <cellStyle name="Normal 8 3 3" xfId="5726"/>
    <cellStyle name="Normal 8 3 3 2" xfId="5727"/>
    <cellStyle name="Normal 8 3 4" xfId="5728"/>
    <cellStyle name="Normal 8 3 5" xfId="5729"/>
    <cellStyle name="Normal 8 3 6" xfId="5730"/>
    <cellStyle name="Normal 8 3_Regulatory Template" xfId="2987"/>
    <cellStyle name="Normal 8 4" xfId="2988"/>
    <cellStyle name="Normal 8 4 2" xfId="2989"/>
    <cellStyle name="Normal 8 4 2 2" xfId="5731"/>
    <cellStyle name="Normal 8 4 2 3" xfId="5732"/>
    <cellStyle name="Normal 8 4 2 4" xfId="5733"/>
    <cellStyle name="Normal 8 4 3" xfId="5734"/>
    <cellStyle name="Normal 8 4 3 2" xfId="5735"/>
    <cellStyle name="Normal 8 4 4" xfId="5736"/>
    <cellStyle name="Normal 8 4 5" xfId="5737"/>
    <cellStyle name="Normal 8 4 6" xfId="5738"/>
    <cellStyle name="Normal 8 4_Regulatory Template" xfId="2990"/>
    <cellStyle name="Normal 8 5" xfId="2991"/>
    <cellStyle name="Normal 8 5 2" xfId="5739"/>
    <cellStyle name="Normal 8 5 2 2" xfId="5740"/>
    <cellStyle name="Normal 8 5 3" xfId="5741"/>
    <cellStyle name="Normal 8 5 4" xfId="5742"/>
    <cellStyle name="Normal 8 5 5" xfId="5743"/>
    <cellStyle name="Normal 8 6" xfId="2992"/>
    <cellStyle name="Normal 8 6 2" xfId="5744"/>
    <cellStyle name="Normal 8 6 3" xfId="5745"/>
    <cellStyle name="Normal 8 7" xfId="5746"/>
    <cellStyle name="Normal 8 8" xfId="5747"/>
    <cellStyle name="Normal 8 9" xfId="5748"/>
    <cellStyle name="Normal 8_Regulatory Template" xfId="2993"/>
    <cellStyle name="Normal 80" xfId="2994"/>
    <cellStyle name="Normal 81" xfId="2995"/>
    <cellStyle name="Normal 82" xfId="2996"/>
    <cellStyle name="Normal 83" xfId="2997"/>
    <cellStyle name="Normal 84" xfId="2998"/>
    <cellStyle name="Normal 85" xfId="2999"/>
    <cellStyle name="Normal 86" xfId="3000"/>
    <cellStyle name="Normal 87" xfId="3001"/>
    <cellStyle name="Normal 88" xfId="3002"/>
    <cellStyle name="Normal 89" xfId="3003"/>
    <cellStyle name="Normal 9" xfId="3004"/>
    <cellStyle name="Normal 9 2" xfId="3005"/>
    <cellStyle name="Normal 9 2 2" xfId="3006"/>
    <cellStyle name="Normal 9 2 2 2" xfId="3007"/>
    <cellStyle name="Normal 9 2 2 2 2" xfId="5749"/>
    <cellStyle name="Normal 9 2 2 3" xfId="5750"/>
    <cellStyle name="Normal 9 2 2 4" xfId="5751"/>
    <cellStyle name="Normal 9 2 2 5" xfId="5752"/>
    <cellStyle name="Normal 9 2 2_Regulatory Template" xfId="3008"/>
    <cellStyle name="Normal 9 2 3" xfId="3009"/>
    <cellStyle name="Normal 9 2 3 2" xfId="5753"/>
    <cellStyle name="Normal 9 2 4" xfId="5754"/>
    <cellStyle name="Normal 9 2 5" xfId="5755"/>
    <cellStyle name="Normal 9 2 6" xfId="5756"/>
    <cellStyle name="Normal 9 2_Regulatory Template" xfId="3010"/>
    <cellStyle name="Normal 9 3" xfId="3011"/>
    <cellStyle name="Normal 9 3 2" xfId="3012"/>
    <cellStyle name="Normal 9 3 2 2" xfId="5757"/>
    <cellStyle name="Normal 9 3 2 2 2" xfId="5758"/>
    <cellStyle name="Normal 9 3 2 3" xfId="5759"/>
    <cellStyle name="Normal 9 3 2 4" xfId="5760"/>
    <cellStyle name="Normal 9 3 2 5" xfId="5761"/>
    <cellStyle name="Normal 9 3 3" xfId="5762"/>
    <cellStyle name="Normal 9 3 3 2" xfId="5763"/>
    <cellStyle name="Normal 9 3 4" xfId="5764"/>
    <cellStyle name="Normal 9 3 5" xfId="5765"/>
    <cellStyle name="Normal 9 3 6" xfId="5766"/>
    <cellStyle name="Normal 9 3_Regulatory Template" xfId="3013"/>
    <cellStyle name="Normal 9 4" xfId="3014"/>
    <cellStyle name="Normal 9 4 2" xfId="3015"/>
    <cellStyle name="Normal 9 4 2 2" xfId="5767"/>
    <cellStyle name="Normal 9 4 2 3" xfId="5768"/>
    <cellStyle name="Normal 9 4 2 4" xfId="5769"/>
    <cellStyle name="Normal 9 4 3" xfId="5770"/>
    <cellStyle name="Normal 9 4 3 2" xfId="5771"/>
    <cellStyle name="Normal 9 4 4" xfId="5772"/>
    <cellStyle name="Normal 9 4 5" xfId="5773"/>
    <cellStyle name="Normal 9 4 6" xfId="5774"/>
    <cellStyle name="Normal 9 4_Regulatory Template" xfId="3016"/>
    <cellStyle name="Normal 9 5" xfId="3017"/>
    <cellStyle name="Normal 9 5 2" xfId="5775"/>
    <cellStyle name="Normal 9 5 2 2" xfId="5776"/>
    <cellStyle name="Normal 9 5 3" xfId="5777"/>
    <cellStyle name="Normal 9 5 4" xfId="5778"/>
    <cellStyle name="Normal 9 5 5" xfId="5779"/>
    <cellStyle name="Normal 9 6" xfId="3018"/>
    <cellStyle name="Normal 9 6 2" xfId="5780"/>
    <cellStyle name="Normal 9 6 3" xfId="5781"/>
    <cellStyle name="Normal 9 7" xfId="5782"/>
    <cellStyle name="Normal 9 8" xfId="5783"/>
    <cellStyle name="Normal 9 9" xfId="5784"/>
    <cellStyle name="Normal 9_Regulatory Template" xfId="3019"/>
    <cellStyle name="Normal 90" xfId="3020"/>
    <cellStyle name="Normal 91" xfId="3021"/>
    <cellStyle name="Normal 92" xfId="3022"/>
    <cellStyle name="Normal 93" xfId="3023"/>
    <cellStyle name="Normal 94" xfId="3024"/>
    <cellStyle name="Normal 95" xfId="3025"/>
    <cellStyle name="Normal 96" xfId="3026"/>
    <cellStyle name="Normal 97" xfId="3027"/>
    <cellStyle name="Normal 98" xfId="3028"/>
    <cellStyle name="Normal 99" xfId="3029"/>
    <cellStyle name="Normal 99 2" xfId="3030"/>
    <cellStyle name="Normal 99 2 2" xfId="3031"/>
    <cellStyle name="Normal 99 2 2 2" xfId="3032"/>
    <cellStyle name="Normal 99 2 2 2 2" xfId="3033"/>
    <cellStyle name="Normal 99 2_Regulatory Template" xfId="3034"/>
    <cellStyle name="Normal 99 3" xfId="3035"/>
    <cellStyle name="Normal 99 3 2" xfId="3036"/>
    <cellStyle name="Normal 99 3 2 2" xfId="3037"/>
    <cellStyle name="Normal 99 3 3" xfId="5988"/>
    <cellStyle name="Normal 99_Regulatory Template" xfId="3038"/>
    <cellStyle name="Note 10" xfId="3039"/>
    <cellStyle name="Note 11" xfId="3040"/>
    <cellStyle name="Note 12" xfId="3041"/>
    <cellStyle name="Note 13" xfId="5785"/>
    <cellStyle name="Note 2" xfId="3042"/>
    <cellStyle name="Note 2 10" xfId="3043"/>
    <cellStyle name="Note 2 11" xfId="5989"/>
    <cellStyle name="Note 2 2" xfId="3044"/>
    <cellStyle name="Note 2 2 2" xfId="3045"/>
    <cellStyle name="Note 2 2 2 2" xfId="3046"/>
    <cellStyle name="Note 2 2 2 2 2" xfId="3047"/>
    <cellStyle name="Note 2 2 2 2 3" xfId="3048"/>
    <cellStyle name="Note 2 2 2 3" xfId="3049"/>
    <cellStyle name="Note 2 2 2 3 2" xfId="3050"/>
    <cellStyle name="Note 2 2 2 3 3" xfId="3051"/>
    <cellStyle name="Note 2 2 2 4" xfId="3052"/>
    <cellStyle name="Note 2 2 2 5" xfId="3053"/>
    <cellStyle name="Note 2 2 3" xfId="3054"/>
    <cellStyle name="Note 2 2 3 2" xfId="3055"/>
    <cellStyle name="Note 2 2 3 3" xfId="3056"/>
    <cellStyle name="Note 2 2 4" xfId="3057"/>
    <cellStyle name="Note 2 2 4 2" xfId="3058"/>
    <cellStyle name="Note 2 2 4 3" xfId="3059"/>
    <cellStyle name="Note 2 2 5" xfId="3060"/>
    <cellStyle name="Note 2 2 6" xfId="3061"/>
    <cellStyle name="Note 2 3" xfId="3062"/>
    <cellStyle name="Note 2 3 2" xfId="3063"/>
    <cellStyle name="Note 2 3 2 2" xfId="3064"/>
    <cellStyle name="Note 2 3 2 2 2" xfId="3065"/>
    <cellStyle name="Note 2 3 2 2 3" xfId="3066"/>
    <cellStyle name="Note 2 3 2 3" xfId="3067"/>
    <cellStyle name="Note 2 3 2 3 2" xfId="3068"/>
    <cellStyle name="Note 2 3 2 3 3" xfId="3069"/>
    <cellStyle name="Note 2 3 2 4" xfId="3070"/>
    <cellStyle name="Note 2 3 2 5" xfId="3071"/>
    <cellStyle name="Note 2 3 3" xfId="3072"/>
    <cellStyle name="Note 2 3 3 2" xfId="3073"/>
    <cellStyle name="Note 2 3 3 3" xfId="3074"/>
    <cellStyle name="Note 2 3 4" xfId="3075"/>
    <cellStyle name="Note 2 3 4 2" xfId="3076"/>
    <cellStyle name="Note 2 3 4 3" xfId="3077"/>
    <cellStyle name="Note 2 3 5" xfId="3078"/>
    <cellStyle name="Note 2 3 6" xfId="3079"/>
    <cellStyle name="Note 2 4" xfId="3080"/>
    <cellStyle name="Note 2 4 2" xfId="3081"/>
    <cellStyle name="Note 2 4 2 2" xfId="3082"/>
    <cellStyle name="Note 2 4 2 2 2" xfId="3083"/>
    <cellStyle name="Note 2 4 2 2 3" xfId="3084"/>
    <cellStyle name="Note 2 4 2 3" xfId="3085"/>
    <cellStyle name="Note 2 4 2 3 2" xfId="3086"/>
    <cellStyle name="Note 2 4 2 3 3" xfId="3087"/>
    <cellStyle name="Note 2 4 2 4" xfId="3088"/>
    <cellStyle name="Note 2 4 2 5" xfId="3089"/>
    <cellStyle name="Note 2 4 3" xfId="3090"/>
    <cellStyle name="Note 2 4 3 2" xfId="3091"/>
    <cellStyle name="Note 2 4 3 3" xfId="3092"/>
    <cellStyle name="Note 2 4 4" xfId="3093"/>
    <cellStyle name="Note 2 4 4 2" xfId="3094"/>
    <cellStyle name="Note 2 4 4 3" xfId="3095"/>
    <cellStyle name="Note 2 4 5" xfId="3096"/>
    <cellStyle name="Note 2 4 6" xfId="3097"/>
    <cellStyle name="Note 2 5" xfId="3098"/>
    <cellStyle name="Note 2 5 2" xfId="3099"/>
    <cellStyle name="Note 2 5 2 2" xfId="3100"/>
    <cellStyle name="Note 2 5 2 2 2" xfId="3101"/>
    <cellStyle name="Note 2 5 2 2 3" xfId="3102"/>
    <cellStyle name="Note 2 5 2 3" xfId="3103"/>
    <cellStyle name="Note 2 5 2 3 2" xfId="3104"/>
    <cellStyle name="Note 2 5 2 3 3" xfId="3105"/>
    <cellStyle name="Note 2 5 2 4" xfId="3106"/>
    <cellStyle name="Note 2 5 2 5" xfId="3107"/>
    <cellStyle name="Note 2 5 3" xfId="3108"/>
    <cellStyle name="Note 2 5 3 2" xfId="3109"/>
    <cellStyle name="Note 2 5 3 3" xfId="3110"/>
    <cellStyle name="Note 2 5 4" xfId="3111"/>
    <cellStyle name="Note 2 5 4 2" xfId="3112"/>
    <cellStyle name="Note 2 5 4 3" xfId="3113"/>
    <cellStyle name="Note 2 5 5" xfId="3114"/>
    <cellStyle name="Note 2 5 6" xfId="3115"/>
    <cellStyle name="Note 2 6" xfId="3116"/>
    <cellStyle name="Note 2 6 2" xfId="3117"/>
    <cellStyle name="Note 2 6 2 2" xfId="3118"/>
    <cellStyle name="Note 2 6 2 2 2" xfId="3119"/>
    <cellStyle name="Note 2 6 2 2 3" xfId="3120"/>
    <cellStyle name="Note 2 6 2 3" xfId="3121"/>
    <cellStyle name="Note 2 6 2 3 2" xfId="3122"/>
    <cellStyle name="Note 2 6 2 3 3" xfId="3123"/>
    <cellStyle name="Note 2 6 2 4" xfId="3124"/>
    <cellStyle name="Note 2 6 2 5" xfId="3125"/>
    <cellStyle name="Note 2 6 3" xfId="3126"/>
    <cellStyle name="Note 2 6 3 2" xfId="3127"/>
    <cellStyle name="Note 2 6 3 3" xfId="3128"/>
    <cellStyle name="Note 2 6 4" xfId="3129"/>
    <cellStyle name="Note 2 6 4 2" xfId="3130"/>
    <cellStyle name="Note 2 6 4 3" xfId="3131"/>
    <cellStyle name="Note 2 6 5" xfId="3132"/>
    <cellStyle name="Note 2 6 6" xfId="3133"/>
    <cellStyle name="Note 2 7" xfId="3134"/>
    <cellStyle name="Note 2 7 2" xfId="3135"/>
    <cellStyle name="Note 2 7 3" xfId="3136"/>
    <cellStyle name="Note 2 8" xfId="3137"/>
    <cellStyle name="Note 2 8 2" xfId="3138"/>
    <cellStyle name="Note 2 8 3" xfId="3139"/>
    <cellStyle name="Note 2 9" xfId="3140"/>
    <cellStyle name="Note 2_Regulatory Template" xfId="3141"/>
    <cellStyle name="Note 3" xfId="3142"/>
    <cellStyle name="Note 3 2" xfId="3143"/>
    <cellStyle name="Note 3_Regulatory Template" xfId="3144"/>
    <cellStyle name="Note 4" xfId="3145"/>
    <cellStyle name="Note 4 2" xfId="3146"/>
    <cellStyle name="Note 4_Regulatory Template" xfId="3147"/>
    <cellStyle name="Note 5" xfId="3148"/>
    <cellStyle name="Note 5 2" xfId="3149"/>
    <cellStyle name="Note 5_Regulatory Template" xfId="3150"/>
    <cellStyle name="Note 6" xfId="3151"/>
    <cellStyle name="Note 7" xfId="3152"/>
    <cellStyle name="Note 8" xfId="3153"/>
    <cellStyle name="Note 9" xfId="3154"/>
    <cellStyle name="Notes" xfId="3155"/>
    <cellStyle name="Number." xfId="3156"/>
    <cellStyle name="Output 2" xfId="3157"/>
    <cellStyle name="Output 2 10" xfId="3158"/>
    <cellStyle name="Output 2 10 2" xfId="3159"/>
    <cellStyle name="Output 2 10 3" xfId="3160"/>
    <cellStyle name="Output 2 11" xfId="3161"/>
    <cellStyle name="Output 2 11 2" xfId="3162"/>
    <cellStyle name="Output 2 11 3" xfId="3163"/>
    <cellStyle name="Output 2 12" xfId="3164"/>
    <cellStyle name="Output 2 13" xfId="3165"/>
    <cellStyle name="Output 2 14" xfId="5990"/>
    <cellStyle name="Output 2 2" xfId="3166"/>
    <cellStyle name="Output 2 2 2" xfId="3167"/>
    <cellStyle name="Output 2 2 2 2" xfId="3168"/>
    <cellStyle name="Output 2 2 2 2 2" xfId="3169"/>
    <cellStyle name="Output 2 2 2 2 3" xfId="3170"/>
    <cellStyle name="Output 2 2 2 3" xfId="3171"/>
    <cellStyle name="Output 2 2 2 3 2" xfId="3172"/>
    <cellStyle name="Output 2 2 2 3 3" xfId="3173"/>
    <cellStyle name="Output 2 2 2 4" xfId="3174"/>
    <cellStyle name="Output 2 2 2 5" xfId="3175"/>
    <cellStyle name="Output 2 2 3" xfId="3176"/>
    <cellStyle name="Output 2 2 3 2" xfId="3177"/>
    <cellStyle name="Output 2 2 3 2 2" xfId="3178"/>
    <cellStyle name="Output 2 2 3 2 3" xfId="3179"/>
    <cellStyle name="Output 2 2 3 3" xfId="3180"/>
    <cellStyle name="Output 2 2 3 3 2" xfId="3181"/>
    <cellStyle name="Output 2 2 3 3 3" xfId="3182"/>
    <cellStyle name="Output 2 2 3 4" xfId="3183"/>
    <cellStyle name="Output 2 2 3 5" xfId="3184"/>
    <cellStyle name="Output 2 2 4" xfId="3185"/>
    <cellStyle name="Output 2 2 4 2" xfId="3186"/>
    <cellStyle name="Output 2 2 4 3" xfId="3187"/>
    <cellStyle name="Output 2 2 5" xfId="3188"/>
    <cellStyle name="Output 2 2 5 2" xfId="3189"/>
    <cellStyle name="Output 2 2 5 3" xfId="3190"/>
    <cellStyle name="Output 2 2 6" xfId="3191"/>
    <cellStyle name="Output 2 2 7" xfId="3192"/>
    <cellStyle name="Output 2 2_Regulatory Template" xfId="3193"/>
    <cellStyle name="Output 2 3" xfId="3194"/>
    <cellStyle name="Output 2 3 2" xfId="3195"/>
    <cellStyle name="Output 2 3 2 2" xfId="3196"/>
    <cellStyle name="Output 2 3 2 2 2" xfId="3197"/>
    <cellStyle name="Output 2 3 2 2 3" xfId="3198"/>
    <cellStyle name="Output 2 3 2 3" xfId="3199"/>
    <cellStyle name="Output 2 3 2 3 2" xfId="3200"/>
    <cellStyle name="Output 2 3 2 3 3" xfId="3201"/>
    <cellStyle name="Output 2 3 2 4" xfId="3202"/>
    <cellStyle name="Output 2 3 2 5" xfId="3203"/>
    <cellStyle name="Output 2 3 3" xfId="3204"/>
    <cellStyle name="Output 2 3 3 2" xfId="3205"/>
    <cellStyle name="Output 2 3 3 2 2" xfId="3206"/>
    <cellStyle name="Output 2 3 3 2 3" xfId="3207"/>
    <cellStyle name="Output 2 3 3 3" xfId="3208"/>
    <cellStyle name="Output 2 3 3 3 2" xfId="3209"/>
    <cellStyle name="Output 2 3 3 3 3" xfId="3210"/>
    <cellStyle name="Output 2 3 3 4" xfId="3211"/>
    <cellStyle name="Output 2 3 3 5" xfId="3212"/>
    <cellStyle name="Output 2 3 4" xfId="3213"/>
    <cellStyle name="Output 2 3 4 2" xfId="3214"/>
    <cellStyle name="Output 2 3 4 3" xfId="3215"/>
    <cellStyle name="Output 2 3 5" xfId="3216"/>
    <cellStyle name="Output 2 3 5 2" xfId="3217"/>
    <cellStyle name="Output 2 3 5 3" xfId="3218"/>
    <cellStyle name="Output 2 3 6" xfId="3219"/>
    <cellStyle name="Output 2 3 7" xfId="3220"/>
    <cellStyle name="Output 2 4" xfId="3221"/>
    <cellStyle name="Output 2 4 2" xfId="3222"/>
    <cellStyle name="Output 2 4 2 2" xfId="3223"/>
    <cellStyle name="Output 2 4 2 2 2" xfId="3224"/>
    <cellStyle name="Output 2 4 2 2 3" xfId="3225"/>
    <cellStyle name="Output 2 4 2 3" xfId="3226"/>
    <cellStyle name="Output 2 4 2 3 2" xfId="3227"/>
    <cellStyle name="Output 2 4 2 3 3" xfId="3228"/>
    <cellStyle name="Output 2 4 2 4" xfId="3229"/>
    <cellStyle name="Output 2 4 2 5" xfId="3230"/>
    <cellStyle name="Output 2 4 3" xfId="3231"/>
    <cellStyle name="Output 2 4 3 2" xfId="3232"/>
    <cellStyle name="Output 2 4 3 2 2" xfId="3233"/>
    <cellStyle name="Output 2 4 3 2 3" xfId="3234"/>
    <cellStyle name="Output 2 4 3 3" xfId="3235"/>
    <cellStyle name="Output 2 4 3 3 2" xfId="3236"/>
    <cellStyle name="Output 2 4 3 3 3" xfId="3237"/>
    <cellStyle name="Output 2 4 3 4" xfId="3238"/>
    <cellStyle name="Output 2 4 3 5" xfId="3239"/>
    <cellStyle name="Output 2 4 4" xfId="3240"/>
    <cellStyle name="Output 2 4 4 2" xfId="3241"/>
    <cellStyle name="Output 2 4 4 3" xfId="3242"/>
    <cellStyle name="Output 2 4 5" xfId="3243"/>
    <cellStyle name="Output 2 4 5 2" xfId="3244"/>
    <cellStyle name="Output 2 4 5 3" xfId="3245"/>
    <cellStyle name="Output 2 4 6" xfId="3246"/>
    <cellStyle name="Output 2 4 7" xfId="3247"/>
    <cellStyle name="Output 2 5" xfId="3248"/>
    <cellStyle name="Output 2 5 2" xfId="3249"/>
    <cellStyle name="Output 2 5 2 2" xfId="3250"/>
    <cellStyle name="Output 2 5 2 2 2" xfId="3251"/>
    <cellStyle name="Output 2 5 2 2 3" xfId="3252"/>
    <cellStyle name="Output 2 5 2 3" xfId="3253"/>
    <cellStyle name="Output 2 5 2 3 2" xfId="3254"/>
    <cellStyle name="Output 2 5 2 3 3" xfId="3255"/>
    <cellStyle name="Output 2 5 2 4" xfId="3256"/>
    <cellStyle name="Output 2 5 2 5" xfId="3257"/>
    <cellStyle name="Output 2 5 3" xfId="3258"/>
    <cellStyle name="Output 2 5 3 2" xfId="3259"/>
    <cellStyle name="Output 2 5 3 2 2" xfId="3260"/>
    <cellStyle name="Output 2 5 3 2 3" xfId="3261"/>
    <cellStyle name="Output 2 5 3 3" xfId="3262"/>
    <cellStyle name="Output 2 5 3 3 2" xfId="3263"/>
    <cellStyle name="Output 2 5 3 3 3" xfId="3264"/>
    <cellStyle name="Output 2 5 3 4" xfId="3265"/>
    <cellStyle name="Output 2 5 3 5" xfId="3266"/>
    <cellStyle name="Output 2 5 4" xfId="3267"/>
    <cellStyle name="Output 2 5 4 2" xfId="3268"/>
    <cellStyle name="Output 2 5 4 3" xfId="3269"/>
    <cellStyle name="Output 2 5 5" xfId="3270"/>
    <cellStyle name="Output 2 5 5 2" xfId="3271"/>
    <cellStyle name="Output 2 5 5 3" xfId="3272"/>
    <cellStyle name="Output 2 5 6" xfId="3273"/>
    <cellStyle name="Output 2 5 7" xfId="3274"/>
    <cellStyle name="Output 2 6" xfId="3275"/>
    <cellStyle name="Output 2 6 2" xfId="3276"/>
    <cellStyle name="Output 2 6 2 2" xfId="3277"/>
    <cellStyle name="Output 2 6 2 2 2" xfId="3278"/>
    <cellStyle name="Output 2 6 2 2 3" xfId="3279"/>
    <cellStyle name="Output 2 6 2 3" xfId="3280"/>
    <cellStyle name="Output 2 6 2 3 2" xfId="3281"/>
    <cellStyle name="Output 2 6 2 3 3" xfId="3282"/>
    <cellStyle name="Output 2 6 2 4" xfId="3283"/>
    <cellStyle name="Output 2 6 2 5" xfId="3284"/>
    <cellStyle name="Output 2 6 3" xfId="3285"/>
    <cellStyle name="Output 2 6 3 2" xfId="3286"/>
    <cellStyle name="Output 2 6 3 2 2" xfId="3287"/>
    <cellStyle name="Output 2 6 3 2 3" xfId="3288"/>
    <cellStyle name="Output 2 6 3 3" xfId="3289"/>
    <cellStyle name="Output 2 6 3 3 2" xfId="3290"/>
    <cellStyle name="Output 2 6 3 3 3" xfId="3291"/>
    <cellStyle name="Output 2 6 3 4" xfId="3292"/>
    <cellStyle name="Output 2 6 3 5" xfId="3293"/>
    <cellStyle name="Output 2 6 4" xfId="3294"/>
    <cellStyle name="Output 2 6 4 2" xfId="3295"/>
    <cellStyle name="Output 2 6 4 3" xfId="3296"/>
    <cellStyle name="Output 2 6 5" xfId="3297"/>
    <cellStyle name="Output 2 6 5 2" xfId="3298"/>
    <cellStyle name="Output 2 6 5 3" xfId="3299"/>
    <cellStyle name="Output 2 6 6" xfId="3300"/>
    <cellStyle name="Output 2 6 7" xfId="3301"/>
    <cellStyle name="Output 2 7" xfId="3302"/>
    <cellStyle name="Output 2 7 2" xfId="3303"/>
    <cellStyle name="Output 2 7 2 2" xfId="3304"/>
    <cellStyle name="Output 2 7 2 2 2" xfId="3305"/>
    <cellStyle name="Output 2 7 2 2 3" xfId="3306"/>
    <cellStyle name="Output 2 7 2 3" xfId="3307"/>
    <cellStyle name="Output 2 7 2 3 2" xfId="3308"/>
    <cellStyle name="Output 2 7 2 3 3" xfId="3309"/>
    <cellStyle name="Output 2 7 2 4" xfId="3310"/>
    <cellStyle name="Output 2 7 2 5" xfId="3311"/>
    <cellStyle name="Output 2 7 3" xfId="3312"/>
    <cellStyle name="Output 2 7 3 2" xfId="3313"/>
    <cellStyle name="Output 2 7 3 2 2" xfId="3314"/>
    <cellStyle name="Output 2 7 3 2 3" xfId="3315"/>
    <cellStyle name="Output 2 7 3 3" xfId="3316"/>
    <cellStyle name="Output 2 7 3 3 2" xfId="3317"/>
    <cellStyle name="Output 2 7 3 3 3" xfId="3318"/>
    <cellStyle name="Output 2 7 3 4" xfId="3319"/>
    <cellStyle name="Output 2 7 3 5" xfId="3320"/>
    <cellStyle name="Output 2 7 4" xfId="3321"/>
    <cellStyle name="Output 2 7 4 2" xfId="3322"/>
    <cellStyle name="Output 2 7 4 3" xfId="3323"/>
    <cellStyle name="Output 2 7 5" xfId="3324"/>
    <cellStyle name="Output 2 7 5 2" xfId="3325"/>
    <cellStyle name="Output 2 7 5 3" xfId="3326"/>
    <cellStyle name="Output 2 7 6" xfId="3327"/>
    <cellStyle name="Output 2 7 7" xfId="3328"/>
    <cellStyle name="Output 2 8" xfId="3329"/>
    <cellStyle name="Output 2 8 2" xfId="3330"/>
    <cellStyle name="Output 2 8 2 2" xfId="3331"/>
    <cellStyle name="Output 2 8 2 3" xfId="3332"/>
    <cellStyle name="Output 2 8 3" xfId="3333"/>
    <cellStyle name="Output 2 8 3 2" xfId="3334"/>
    <cellStyle name="Output 2 8 3 3" xfId="3335"/>
    <cellStyle name="Output 2 8 4" xfId="3336"/>
    <cellStyle name="Output 2 8 5" xfId="3337"/>
    <cellStyle name="Output 2 9" xfId="3338"/>
    <cellStyle name="Output 2 9 2" xfId="3339"/>
    <cellStyle name="Output 2 9 2 2" xfId="3340"/>
    <cellStyle name="Output 2 9 2 3" xfId="3341"/>
    <cellStyle name="Output 2 9 3" xfId="3342"/>
    <cellStyle name="Output 2 9 3 2" xfId="3343"/>
    <cellStyle name="Output 2 9 3 3" xfId="3344"/>
    <cellStyle name="Output 2 9 4" xfId="3345"/>
    <cellStyle name="Output 2 9 5" xfId="3346"/>
    <cellStyle name="Output 2_Regulatory Template" xfId="3347"/>
    <cellStyle name="Output 3" xfId="3348"/>
    <cellStyle name="Output 4" xfId="3349"/>
    <cellStyle name="Output 5" xfId="3350"/>
    <cellStyle name="Output 6" xfId="3351"/>
    <cellStyle name="Output 7" xfId="3352"/>
    <cellStyle name="Output 8" xfId="5786"/>
    <cellStyle name="Output Amounts" xfId="3353"/>
    <cellStyle name="Output Column Headings" xfId="3354"/>
    <cellStyle name="Output Line Items" xfId="3355"/>
    <cellStyle name="Output Line Items 2" xfId="3356"/>
    <cellStyle name="Output Line Items 3" xfId="3357"/>
    <cellStyle name="Output Line Items 4" xfId="3358"/>
    <cellStyle name="Output Report Heading" xfId="3359"/>
    <cellStyle name="Output Report Title" xfId="3360"/>
    <cellStyle name="Percent" xfId="2" builtinId="5"/>
    <cellStyle name="Percent [2]" xfId="3361"/>
    <cellStyle name="Percent [2] 2" xfId="5991"/>
    <cellStyle name="Percent [2]_29(d) - Gas extensions -tariffs" xfId="5992"/>
    <cellStyle name="Percent 10" xfId="3362"/>
    <cellStyle name="Percent 10 2" xfId="3363"/>
    <cellStyle name="Percent 10 2 2" xfId="3364"/>
    <cellStyle name="Percent 11" xfId="3365"/>
    <cellStyle name="Percent 11 2" xfId="3366"/>
    <cellStyle name="Percent 12" xfId="3367"/>
    <cellStyle name="Percent 13" xfId="5032"/>
    <cellStyle name="Percent 13 2" xfId="6025"/>
    <cellStyle name="Percent 14" xfId="3368"/>
    <cellStyle name="Percent 15" xfId="5787"/>
    <cellStyle name="Percent 16" xfId="5788"/>
    <cellStyle name="Percent 17" xfId="5789"/>
    <cellStyle name="Percent 18" xfId="5790"/>
    <cellStyle name="Percent 19" xfId="5791"/>
    <cellStyle name="Percent 2" xfId="6"/>
    <cellStyle name="Percent 2 10" xfId="3369"/>
    <cellStyle name="Percent 2 100" xfId="3370"/>
    <cellStyle name="Percent 2 101" xfId="3371"/>
    <cellStyle name="Percent 2 102" xfId="3372"/>
    <cellStyle name="Percent 2 103" xfId="3373"/>
    <cellStyle name="Percent 2 104" xfId="3374"/>
    <cellStyle name="Percent 2 105" xfId="3375"/>
    <cellStyle name="Percent 2 106" xfId="3376"/>
    <cellStyle name="Percent 2 107" xfId="3377"/>
    <cellStyle name="Percent 2 108" xfId="3378"/>
    <cellStyle name="Percent 2 109" xfId="3379"/>
    <cellStyle name="Percent 2 11" xfId="3380"/>
    <cellStyle name="Percent 2 110" xfId="3381"/>
    <cellStyle name="Percent 2 111" xfId="3382"/>
    <cellStyle name="Percent 2 112" xfId="3383"/>
    <cellStyle name="Percent 2 113" xfId="3384"/>
    <cellStyle name="Percent 2 114" xfId="3385"/>
    <cellStyle name="Percent 2 115" xfId="3386"/>
    <cellStyle name="Percent 2 116" xfId="3387"/>
    <cellStyle name="Percent 2 117" xfId="3388"/>
    <cellStyle name="Percent 2 118" xfId="3389"/>
    <cellStyle name="Percent 2 119" xfId="3390"/>
    <cellStyle name="Percent 2 12" xfId="3391"/>
    <cellStyle name="Percent 2 120" xfId="3392"/>
    <cellStyle name="Percent 2 121" xfId="3393"/>
    <cellStyle name="Percent 2 122" xfId="3394"/>
    <cellStyle name="Percent 2 123" xfId="3395"/>
    <cellStyle name="Percent 2 124" xfId="3396"/>
    <cellStyle name="Percent 2 125" xfId="3397"/>
    <cellStyle name="Percent 2 126" xfId="3398"/>
    <cellStyle name="Percent 2 127" xfId="3399"/>
    <cellStyle name="Percent 2 128" xfId="3400"/>
    <cellStyle name="Percent 2 129" xfId="3401"/>
    <cellStyle name="Percent 2 13" xfId="3402"/>
    <cellStyle name="Percent 2 130" xfId="3403"/>
    <cellStyle name="Percent 2 131" xfId="3404"/>
    <cellStyle name="Percent 2 132" xfId="3405"/>
    <cellStyle name="Percent 2 133" xfId="3406"/>
    <cellStyle name="Percent 2 134" xfId="3407"/>
    <cellStyle name="Percent 2 135" xfId="3408"/>
    <cellStyle name="Percent 2 136" xfId="3409"/>
    <cellStyle name="Percent 2 137" xfId="3410"/>
    <cellStyle name="Percent 2 138" xfId="3411"/>
    <cellStyle name="Percent 2 139" xfId="3412"/>
    <cellStyle name="Percent 2 14" xfId="3413"/>
    <cellStyle name="Percent 2 140" xfId="3414"/>
    <cellStyle name="Percent 2 141" xfId="3415"/>
    <cellStyle name="Percent 2 142" xfId="3416"/>
    <cellStyle name="Percent 2 143" xfId="3417"/>
    <cellStyle name="Percent 2 144" xfId="3418"/>
    <cellStyle name="Percent 2 145" xfId="3419"/>
    <cellStyle name="Percent 2 146" xfId="3420"/>
    <cellStyle name="Percent 2 147" xfId="3421"/>
    <cellStyle name="Percent 2 148" xfId="3422"/>
    <cellStyle name="Percent 2 149" xfId="3423"/>
    <cellStyle name="Percent 2 15" xfId="3424"/>
    <cellStyle name="Percent 2 150" xfId="3425"/>
    <cellStyle name="Percent 2 151" xfId="3426"/>
    <cellStyle name="Percent 2 152" xfId="3427"/>
    <cellStyle name="Percent 2 153" xfId="3428"/>
    <cellStyle name="Percent 2 154" xfId="3429"/>
    <cellStyle name="Percent 2 155" xfId="3430"/>
    <cellStyle name="Percent 2 156" xfId="3431"/>
    <cellStyle name="Percent 2 157" xfId="3432"/>
    <cellStyle name="Percent 2 158" xfId="3433"/>
    <cellStyle name="Percent 2 159" xfId="3434"/>
    <cellStyle name="Percent 2 16" xfId="3435"/>
    <cellStyle name="Percent 2 160" xfId="3436"/>
    <cellStyle name="Percent 2 161" xfId="3437"/>
    <cellStyle name="Percent 2 162" xfId="3438"/>
    <cellStyle name="Percent 2 163" xfId="3439"/>
    <cellStyle name="Percent 2 164" xfId="3440"/>
    <cellStyle name="Percent 2 165" xfId="3441"/>
    <cellStyle name="Percent 2 166" xfId="3442"/>
    <cellStyle name="Percent 2 167" xfId="3443"/>
    <cellStyle name="Percent 2 168" xfId="3444"/>
    <cellStyle name="Percent 2 169" xfId="3445"/>
    <cellStyle name="Percent 2 17" xfId="3446"/>
    <cellStyle name="Percent 2 170" xfId="3447"/>
    <cellStyle name="Percent 2 171" xfId="3448"/>
    <cellStyle name="Percent 2 172" xfId="3449"/>
    <cellStyle name="Percent 2 173" xfId="3450"/>
    <cellStyle name="Percent 2 174" xfId="3451"/>
    <cellStyle name="Percent 2 175" xfId="3452"/>
    <cellStyle name="Percent 2 176" xfId="3453"/>
    <cellStyle name="Percent 2 177" xfId="3454"/>
    <cellStyle name="Percent 2 178" xfId="3455"/>
    <cellStyle name="Percent 2 179" xfId="3456"/>
    <cellStyle name="Percent 2 18" xfId="3457"/>
    <cellStyle name="Percent 2 180" xfId="3458"/>
    <cellStyle name="Percent 2 181" xfId="3459"/>
    <cellStyle name="Percent 2 182" xfId="3460"/>
    <cellStyle name="Percent 2 183" xfId="3461"/>
    <cellStyle name="Percent 2 184" xfId="3462"/>
    <cellStyle name="Percent 2 185" xfId="3463"/>
    <cellStyle name="Percent 2 186" xfId="3464"/>
    <cellStyle name="Percent 2 187" xfId="3465"/>
    <cellStyle name="Percent 2 188" xfId="3466"/>
    <cellStyle name="Percent 2 189" xfId="3467"/>
    <cellStyle name="Percent 2 19" xfId="3468"/>
    <cellStyle name="Percent 2 190" xfId="3469"/>
    <cellStyle name="Percent 2 191" xfId="3470"/>
    <cellStyle name="Percent 2 192" xfId="3471"/>
    <cellStyle name="Percent 2 193" xfId="3472"/>
    <cellStyle name="Percent 2 194" xfId="3473"/>
    <cellStyle name="Percent 2 195" xfId="3474"/>
    <cellStyle name="Percent 2 196" xfId="3475"/>
    <cellStyle name="Percent 2 197" xfId="3476"/>
    <cellStyle name="Percent 2 198" xfId="3477"/>
    <cellStyle name="Percent 2 199" xfId="3478"/>
    <cellStyle name="Percent 2 2" xfId="3479"/>
    <cellStyle name="Percent 2 2 10" xfId="3480"/>
    <cellStyle name="Percent 2 2 100" xfId="3481"/>
    <cellStyle name="Percent 2 2 101" xfId="3482"/>
    <cellStyle name="Percent 2 2 102" xfId="3483"/>
    <cellStyle name="Percent 2 2 103" xfId="3484"/>
    <cellStyle name="Percent 2 2 104" xfId="3485"/>
    <cellStyle name="Percent 2 2 105" xfId="3486"/>
    <cellStyle name="Percent 2 2 106" xfId="3487"/>
    <cellStyle name="Percent 2 2 107" xfId="3488"/>
    <cellStyle name="Percent 2 2 108" xfId="3489"/>
    <cellStyle name="Percent 2 2 109" xfId="3490"/>
    <cellStyle name="Percent 2 2 11" xfId="3491"/>
    <cellStyle name="Percent 2 2 110" xfId="3492"/>
    <cellStyle name="Percent 2 2 111" xfId="3493"/>
    <cellStyle name="Percent 2 2 112" xfId="3494"/>
    <cellStyle name="Percent 2 2 113" xfId="3495"/>
    <cellStyle name="Percent 2 2 114" xfId="3496"/>
    <cellStyle name="Percent 2 2 115" xfId="3497"/>
    <cellStyle name="Percent 2 2 116" xfId="3498"/>
    <cellStyle name="Percent 2 2 117" xfId="3499"/>
    <cellStyle name="Percent 2 2 118" xfId="3500"/>
    <cellStyle name="Percent 2 2 119" xfId="3501"/>
    <cellStyle name="Percent 2 2 12" xfId="3502"/>
    <cellStyle name="Percent 2 2 120" xfId="3503"/>
    <cellStyle name="Percent 2 2 121" xfId="3504"/>
    <cellStyle name="Percent 2 2 122" xfId="3505"/>
    <cellStyle name="Percent 2 2 123" xfId="3506"/>
    <cellStyle name="Percent 2 2 124" xfId="3507"/>
    <cellStyle name="Percent 2 2 125" xfId="3508"/>
    <cellStyle name="Percent 2 2 126" xfId="3509"/>
    <cellStyle name="Percent 2 2 127" xfId="3510"/>
    <cellStyle name="Percent 2 2 128" xfId="3511"/>
    <cellStyle name="Percent 2 2 129" xfId="3512"/>
    <cellStyle name="Percent 2 2 13" xfId="3513"/>
    <cellStyle name="Percent 2 2 130" xfId="3514"/>
    <cellStyle name="Percent 2 2 131" xfId="3515"/>
    <cellStyle name="Percent 2 2 132" xfId="3516"/>
    <cellStyle name="Percent 2 2 133" xfId="3517"/>
    <cellStyle name="Percent 2 2 134" xfId="3518"/>
    <cellStyle name="Percent 2 2 135" xfId="3519"/>
    <cellStyle name="Percent 2 2 136" xfId="3520"/>
    <cellStyle name="Percent 2 2 137" xfId="3521"/>
    <cellStyle name="Percent 2 2 138" xfId="3522"/>
    <cellStyle name="Percent 2 2 139" xfId="3523"/>
    <cellStyle name="Percent 2 2 14" xfId="3524"/>
    <cellStyle name="Percent 2 2 140" xfId="3525"/>
    <cellStyle name="Percent 2 2 141" xfId="3526"/>
    <cellStyle name="Percent 2 2 142" xfId="3527"/>
    <cellStyle name="Percent 2 2 143" xfId="3528"/>
    <cellStyle name="Percent 2 2 144" xfId="3529"/>
    <cellStyle name="Percent 2 2 145" xfId="3530"/>
    <cellStyle name="Percent 2 2 146" xfId="3531"/>
    <cellStyle name="Percent 2 2 147" xfId="3532"/>
    <cellStyle name="Percent 2 2 148" xfId="3533"/>
    <cellStyle name="Percent 2 2 149" xfId="3534"/>
    <cellStyle name="Percent 2 2 15" xfId="3535"/>
    <cellStyle name="Percent 2 2 150" xfId="3536"/>
    <cellStyle name="Percent 2 2 151" xfId="3537"/>
    <cellStyle name="Percent 2 2 152" xfId="3538"/>
    <cellStyle name="Percent 2 2 153" xfId="3539"/>
    <cellStyle name="Percent 2 2 154" xfId="3540"/>
    <cellStyle name="Percent 2 2 155" xfId="3541"/>
    <cellStyle name="Percent 2 2 156" xfId="3542"/>
    <cellStyle name="Percent 2 2 157" xfId="3543"/>
    <cellStyle name="Percent 2 2 158" xfId="3544"/>
    <cellStyle name="Percent 2 2 159" xfId="3545"/>
    <cellStyle name="Percent 2 2 16" xfId="3546"/>
    <cellStyle name="Percent 2 2 160" xfId="3547"/>
    <cellStyle name="Percent 2 2 161" xfId="3548"/>
    <cellStyle name="Percent 2 2 162" xfId="3549"/>
    <cellStyle name="Percent 2 2 163" xfId="3550"/>
    <cellStyle name="Percent 2 2 164" xfId="3551"/>
    <cellStyle name="Percent 2 2 165" xfId="3552"/>
    <cellStyle name="Percent 2 2 166" xfId="3553"/>
    <cellStyle name="Percent 2 2 167" xfId="3554"/>
    <cellStyle name="Percent 2 2 168" xfId="3555"/>
    <cellStyle name="Percent 2 2 169" xfId="3556"/>
    <cellStyle name="Percent 2 2 17" xfId="3557"/>
    <cellStyle name="Percent 2 2 170" xfId="3558"/>
    <cellStyle name="Percent 2 2 171" xfId="3559"/>
    <cellStyle name="Percent 2 2 172" xfId="3560"/>
    <cellStyle name="Percent 2 2 173" xfId="3561"/>
    <cellStyle name="Percent 2 2 174" xfId="3562"/>
    <cellStyle name="Percent 2 2 175" xfId="3563"/>
    <cellStyle name="Percent 2 2 176" xfId="3564"/>
    <cellStyle name="Percent 2 2 177" xfId="3565"/>
    <cellStyle name="Percent 2 2 178" xfId="3566"/>
    <cellStyle name="Percent 2 2 179" xfId="3567"/>
    <cellStyle name="Percent 2 2 18" xfId="3568"/>
    <cellStyle name="Percent 2 2 180" xfId="3569"/>
    <cellStyle name="Percent 2 2 181" xfId="3570"/>
    <cellStyle name="Percent 2 2 182" xfId="3571"/>
    <cellStyle name="Percent 2 2 183" xfId="3572"/>
    <cellStyle name="Percent 2 2 184" xfId="3573"/>
    <cellStyle name="Percent 2 2 185" xfId="3574"/>
    <cellStyle name="Percent 2 2 186" xfId="3575"/>
    <cellStyle name="Percent 2 2 187" xfId="3576"/>
    <cellStyle name="Percent 2 2 188" xfId="3577"/>
    <cellStyle name="Percent 2 2 189" xfId="3578"/>
    <cellStyle name="Percent 2 2 19" xfId="3579"/>
    <cellStyle name="Percent 2 2 190" xfId="3580"/>
    <cellStyle name="Percent 2 2 191" xfId="3581"/>
    <cellStyle name="Percent 2 2 192" xfId="3582"/>
    <cellStyle name="Percent 2 2 193" xfId="3583"/>
    <cellStyle name="Percent 2 2 194" xfId="3584"/>
    <cellStyle name="Percent 2 2 195" xfId="3585"/>
    <cellStyle name="Percent 2 2 196" xfId="3586"/>
    <cellStyle name="Percent 2 2 197" xfId="3587"/>
    <cellStyle name="Percent 2 2 198" xfId="3588"/>
    <cellStyle name="Percent 2 2 199" xfId="3589"/>
    <cellStyle name="Percent 2 2 2" xfId="3590"/>
    <cellStyle name="Percent 2 2 2 2" xfId="3591"/>
    <cellStyle name="Percent 2 2 2 2 2" xfId="5792"/>
    <cellStyle name="Percent 2 2 2 3" xfId="5793"/>
    <cellStyle name="Percent 2 2 2 4" xfId="5794"/>
    <cellStyle name="Percent 2 2 2 5" xfId="5795"/>
    <cellStyle name="Percent 2 2 20" xfId="3592"/>
    <cellStyle name="Percent 2 2 200" xfId="3593"/>
    <cellStyle name="Percent 2 2 201" xfId="3594"/>
    <cellStyle name="Percent 2 2 202" xfId="3595"/>
    <cellStyle name="Percent 2 2 203" xfId="3596"/>
    <cellStyle name="Percent 2 2 204" xfId="3597"/>
    <cellStyle name="Percent 2 2 205" xfId="3598"/>
    <cellStyle name="Percent 2 2 206" xfId="3599"/>
    <cellStyle name="Percent 2 2 207" xfId="3600"/>
    <cellStyle name="Percent 2 2 208" xfId="3601"/>
    <cellStyle name="Percent 2 2 209" xfId="3602"/>
    <cellStyle name="Percent 2 2 21" xfId="3603"/>
    <cellStyle name="Percent 2 2 210" xfId="3604"/>
    <cellStyle name="Percent 2 2 211" xfId="3605"/>
    <cellStyle name="Percent 2 2 212" xfId="3606"/>
    <cellStyle name="Percent 2 2 213" xfId="3607"/>
    <cellStyle name="Percent 2 2 214" xfId="3608"/>
    <cellStyle name="Percent 2 2 215" xfId="3609"/>
    <cellStyle name="Percent 2 2 216" xfId="3610"/>
    <cellStyle name="Percent 2 2 217" xfId="3611"/>
    <cellStyle name="Percent 2 2 218" xfId="3612"/>
    <cellStyle name="Percent 2 2 219" xfId="3613"/>
    <cellStyle name="Percent 2 2 22" xfId="3614"/>
    <cellStyle name="Percent 2 2 220" xfId="3615"/>
    <cellStyle name="Percent 2 2 221" xfId="3616"/>
    <cellStyle name="Percent 2 2 222" xfId="3617"/>
    <cellStyle name="Percent 2 2 223" xfId="3618"/>
    <cellStyle name="Percent 2 2 224" xfId="3619"/>
    <cellStyle name="Percent 2 2 225" xfId="3620"/>
    <cellStyle name="Percent 2 2 226" xfId="3621"/>
    <cellStyle name="Percent 2 2 227" xfId="3622"/>
    <cellStyle name="Percent 2 2 228" xfId="3623"/>
    <cellStyle name="Percent 2 2 229" xfId="3624"/>
    <cellStyle name="Percent 2 2 23" xfId="3625"/>
    <cellStyle name="Percent 2 2 230" xfId="3626"/>
    <cellStyle name="Percent 2 2 231" xfId="3627"/>
    <cellStyle name="Percent 2 2 232" xfId="3628"/>
    <cellStyle name="Percent 2 2 233" xfId="3629"/>
    <cellStyle name="Percent 2 2 234" xfId="3630"/>
    <cellStyle name="Percent 2 2 235" xfId="3631"/>
    <cellStyle name="Percent 2 2 236" xfId="3632"/>
    <cellStyle name="Percent 2 2 237" xfId="3633"/>
    <cellStyle name="Percent 2 2 238" xfId="3634"/>
    <cellStyle name="Percent 2 2 239" xfId="3635"/>
    <cellStyle name="Percent 2 2 24" xfId="3636"/>
    <cellStyle name="Percent 2 2 240" xfId="3637"/>
    <cellStyle name="Percent 2 2 241" xfId="3638"/>
    <cellStyle name="Percent 2 2 242" xfId="3639"/>
    <cellStyle name="Percent 2 2 243" xfId="3640"/>
    <cellStyle name="Percent 2 2 244" xfId="3641"/>
    <cellStyle name="Percent 2 2 245" xfId="3642"/>
    <cellStyle name="Percent 2 2 246" xfId="3643"/>
    <cellStyle name="Percent 2 2 247" xfId="3644"/>
    <cellStyle name="Percent 2 2 248" xfId="3645"/>
    <cellStyle name="Percent 2 2 249" xfId="3646"/>
    <cellStyle name="Percent 2 2 25" xfId="3647"/>
    <cellStyle name="Percent 2 2 250" xfId="3648"/>
    <cellStyle name="Percent 2 2 251" xfId="3649"/>
    <cellStyle name="Percent 2 2 252" xfId="3650"/>
    <cellStyle name="Percent 2 2 253" xfId="3651"/>
    <cellStyle name="Percent 2 2 254" xfId="3652"/>
    <cellStyle name="Percent 2 2 255" xfId="3653"/>
    <cellStyle name="Percent 2 2 256" xfId="3654"/>
    <cellStyle name="Percent 2 2 257" xfId="3655"/>
    <cellStyle name="Percent 2 2 258" xfId="3656"/>
    <cellStyle name="Percent 2 2 259" xfId="3657"/>
    <cellStyle name="Percent 2 2 26" xfId="3658"/>
    <cellStyle name="Percent 2 2 260" xfId="3659"/>
    <cellStyle name="Percent 2 2 261" xfId="3660"/>
    <cellStyle name="Percent 2 2 262" xfId="3661"/>
    <cellStyle name="Percent 2 2 263" xfId="3662"/>
    <cellStyle name="Percent 2 2 264" xfId="3663"/>
    <cellStyle name="Percent 2 2 265" xfId="3664"/>
    <cellStyle name="Percent 2 2 266" xfId="3665"/>
    <cellStyle name="Percent 2 2 267" xfId="3666"/>
    <cellStyle name="Percent 2 2 268" xfId="3667"/>
    <cellStyle name="Percent 2 2 269" xfId="3668"/>
    <cellStyle name="Percent 2 2 27" xfId="3669"/>
    <cellStyle name="Percent 2 2 270" xfId="3670"/>
    <cellStyle name="Percent 2 2 271" xfId="3671"/>
    <cellStyle name="Percent 2 2 272" xfId="3672"/>
    <cellStyle name="Percent 2 2 273" xfId="3673"/>
    <cellStyle name="Percent 2 2 274" xfId="3674"/>
    <cellStyle name="Percent 2 2 275" xfId="3675"/>
    <cellStyle name="Percent 2 2 276" xfId="3676"/>
    <cellStyle name="Percent 2 2 277" xfId="3677"/>
    <cellStyle name="Percent 2 2 278" xfId="3678"/>
    <cellStyle name="Percent 2 2 279" xfId="3679"/>
    <cellStyle name="Percent 2 2 28" xfId="3680"/>
    <cellStyle name="Percent 2 2 280" xfId="3681"/>
    <cellStyle name="Percent 2 2 281" xfId="3682"/>
    <cellStyle name="Percent 2 2 282" xfId="3683"/>
    <cellStyle name="Percent 2 2 283" xfId="3684"/>
    <cellStyle name="Percent 2 2 284" xfId="3685"/>
    <cellStyle name="Percent 2 2 285" xfId="3686"/>
    <cellStyle name="Percent 2 2 286" xfId="3687"/>
    <cellStyle name="Percent 2 2 287" xfId="3688"/>
    <cellStyle name="Percent 2 2 288" xfId="3689"/>
    <cellStyle name="Percent 2 2 289" xfId="3690"/>
    <cellStyle name="Percent 2 2 29" xfId="3691"/>
    <cellStyle name="Percent 2 2 290" xfId="3692"/>
    <cellStyle name="Percent 2 2 291" xfId="3693"/>
    <cellStyle name="Percent 2 2 292" xfId="3694"/>
    <cellStyle name="Percent 2 2 293" xfId="3695"/>
    <cellStyle name="Percent 2 2 294" xfId="3696"/>
    <cellStyle name="Percent 2 2 295" xfId="3697"/>
    <cellStyle name="Percent 2 2 296" xfId="3698"/>
    <cellStyle name="Percent 2 2 297" xfId="3699"/>
    <cellStyle name="Percent 2 2 298" xfId="3700"/>
    <cellStyle name="Percent 2 2 299" xfId="3701"/>
    <cellStyle name="Percent 2 2 3" xfId="3702"/>
    <cellStyle name="Percent 2 2 3 2" xfId="5796"/>
    <cellStyle name="Percent 2 2 3 3" xfId="5797"/>
    <cellStyle name="Percent 2 2 30" xfId="3703"/>
    <cellStyle name="Percent 2 2 300" xfId="3704"/>
    <cellStyle name="Percent 2 2 301" xfId="3705"/>
    <cellStyle name="Percent 2 2 302" xfId="3706"/>
    <cellStyle name="Percent 2 2 303" xfId="3707"/>
    <cellStyle name="Percent 2 2 304" xfId="3708"/>
    <cellStyle name="Percent 2 2 305" xfId="3709"/>
    <cellStyle name="Percent 2 2 306" xfId="3710"/>
    <cellStyle name="Percent 2 2 307" xfId="3711"/>
    <cellStyle name="Percent 2 2 308" xfId="3712"/>
    <cellStyle name="Percent 2 2 309" xfId="3713"/>
    <cellStyle name="Percent 2 2 31" xfId="3714"/>
    <cellStyle name="Percent 2 2 310" xfId="3715"/>
    <cellStyle name="Percent 2 2 311" xfId="3716"/>
    <cellStyle name="Percent 2 2 312" xfId="3717"/>
    <cellStyle name="Percent 2 2 313" xfId="3718"/>
    <cellStyle name="Percent 2 2 314" xfId="3719"/>
    <cellStyle name="Percent 2 2 315" xfId="3720"/>
    <cellStyle name="Percent 2 2 316" xfId="3721"/>
    <cellStyle name="Percent 2 2 317" xfId="3722"/>
    <cellStyle name="Percent 2 2 318" xfId="3723"/>
    <cellStyle name="Percent 2 2 319" xfId="3724"/>
    <cellStyle name="Percent 2 2 32" xfId="3725"/>
    <cellStyle name="Percent 2 2 320" xfId="3726"/>
    <cellStyle name="Percent 2 2 321" xfId="3727"/>
    <cellStyle name="Percent 2 2 322" xfId="3728"/>
    <cellStyle name="Percent 2 2 323" xfId="3729"/>
    <cellStyle name="Percent 2 2 324" xfId="3730"/>
    <cellStyle name="Percent 2 2 325" xfId="3731"/>
    <cellStyle name="Percent 2 2 326" xfId="3732"/>
    <cellStyle name="Percent 2 2 327" xfId="3733"/>
    <cellStyle name="Percent 2 2 328" xfId="3734"/>
    <cellStyle name="Percent 2 2 329" xfId="3735"/>
    <cellStyle name="Percent 2 2 33" xfId="3736"/>
    <cellStyle name="Percent 2 2 330" xfId="3737"/>
    <cellStyle name="Percent 2 2 331" xfId="3738"/>
    <cellStyle name="Percent 2 2 332" xfId="3739"/>
    <cellStyle name="Percent 2 2 333" xfId="3740"/>
    <cellStyle name="Percent 2 2 334" xfId="3741"/>
    <cellStyle name="Percent 2 2 335" xfId="3742"/>
    <cellStyle name="Percent 2 2 336" xfId="3743"/>
    <cellStyle name="Percent 2 2 337" xfId="3744"/>
    <cellStyle name="Percent 2 2 338" xfId="3745"/>
    <cellStyle name="Percent 2 2 339" xfId="3746"/>
    <cellStyle name="Percent 2 2 34" xfId="3747"/>
    <cellStyle name="Percent 2 2 340" xfId="3748"/>
    <cellStyle name="Percent 2 2 341" xfId="3749"/>
    <cellStyle name="Percent 2 2 342" xfId="3750"/>
    <cellStyle name="Percent 2 2 343" xfId="3751"/>
    <cellStyle name="Percent 2 2 344" xfId="3752"/>
    <cellStyle name="Percent 2 2 345" xfId="3753"/>
    <cellStyle name="Percent 2 2 346" xfId="3754"/>
    <cellStyle name="Percent 2 2 347" xfId="3755"/>
    <cellStyle name="Percent 2 2 348" xfId="3756"/>
    <cellStyle name="Percent 2 2 349" xfId="3757"/>
    <cellStyle name="Percent 2 2 35" xfId="3758"/>
    <cellStyle name="Percent 2 2 350" xfId="3759"/>
    <cellStyle name="Percent 2 2 351" xfId="3760"/>
    <cellStyle name="Percent 2 2 352" xfId="3761"/>
    <cellStyle name="Percent 2 2 353" xfId="3762"/>
    <cellStyle name="Percent 2 2 354" xfId="3763"/>
    <cellStyle name="Percent 2 2 355" xfId="3764"/>
    <cellStyle name="Percent 2 2 356" xfId="3765"/>
    <cellStyle name="Percent 2 2 357" xfId="3766"/>
    <cellStyle name="Percent 2 2 358" xfId="3767"/>
    <cellStyle name="Percent 2 2 359" xfId="3768"/>
    <cellStyle name="Percent 2 2 36" xfId="3769"/>
    <cellStyle name="Percent 2 2 360" xfId="3770"/>
    <cellStyle name="Percent 2 2 361" xfId="3771"/>
    <cellStyle name="Percent 2 2 362" xfId="3772"/>
    <cellStyle name="Percent 2 2 363" xfId="3773"/>
    <cellStyle name="Percent 2 2 364" xfId="3774"/>
    <cellStyle name="Percent 2 2 365" xfId="3775"/>
    <cellStyle name="Percent 2 2 366" xfId="3776"/>
    <cellStyle name="Percent 2 2 367" xfId="3777"/>
    <cellStyle name="Percent 2 2 368" xfId="3778"/>
    <cellStyle name="Percent 2 2 369" xfId="3779"/>
    <cellStyle name="Percent 2 2 37" xfId="3780"/>
    <cellStyle name="Percent 2 2 370" xfId="3781"/>
    <cellStyle name="Percent 2 2 371" xfId="3782"/>
    <cellStyle name="Percent 2 2 372" xfId="3783"/>
    <cellStyle name="Percent 2 2 373" xfId="3784"/>
    <cellStyle name="Percent 2 2 374" xfId="3785"/>
    <cellStyle name="Percent 2 2 375" xfId="3786"/>
    <cellStyle name="Percent 2 2 376" xfId="3787"/>
    <cellStyle name="Percent 2 2 377" xfId="3788"/>
    <cellStyle name="Percent 2 2 378" xfId="3789"/>
    <cellStyle name="Percent 2 2 379" xfId="3790"/>
    <cellStyle name="Percent 2 2 38" xfId="3791"/>
    <cellStyle name="Percent 2 2 380" xfId="3792"/>
    <cellStyle name="Percent 2 2 381" xfId="3793"/>
    <cellStyle name="Percent 2 2 382" xfId="3794"/>
    <cellStyle name="Percent 2 2 383" xfId="3795"/>
    <cellStyle name="Percent 2 2 384" xfId="3796"/>
    <cellStyle name="Percent 2 2 385" xfId="3797"/>
    <cellStyle name="Percent 2 2 386" xfId="3798"/>
    <cellStyle name="Percent 2 2 387" xfId="3799"/>
    <cellStyle name="Percent 2 2 388" xfId="3800"/>
    <cellStyle name="Percent 2 2 389" xfId="3801"/>
    <cellStyle name="Percent 2 2 39" xfId="3802"/>
    <cellStyle name="Percent 2 2 390" xfId="3803"/>
    <cellStyle name="Percent 2 2 391" xfId="3804"/>
    <cellStyle name="Percent 2 2 392" xfId="3805"/>
    <cellStyle name="Percent 2 2 393" xfId="3806"/>
    <cellStyle name="Percent 2 2 394" xfId="3807"/>
    <cellStyle name="Percent 2 2 395" xfId="3808"/>
    <cellStyle name="Percent 2 2 396" xfId="3809"/>
    <cellStyle name="Percent 2 2 397" xfId="3810"/>
    <cellStyle name="Percent 2 2 398" xfId="3811"/>
    <cellStyle name="Percent 2 2 399" xfId="3812"/>
    <cellStyle name="Percent 2 2 4" xfId="3813"/>
    <cellStyle name="Percent 2 2 40" xfId="3814"/>
    <cellStyle name="Percent 2 2 400" xfId="3815"/>
    <cellStyle name="Percent 2 2 401" xfId="3816"/>
    <cellStyle name="Percent 2 2 402" xfId="3817"/>
    <cellStyle name="Percent 2 2 403" xfId="3818"/>
    <cellStyle name="Percent 2 2 404" xfId="3819"/>
    <cellStyle name="Percent 2 2 405" xfId="3820"/>
    <cellStyle name="Percent 2 2 406" xfId="3821"/>
    <cellStyle name="Percent 2 2 407" xfId="3822"/>
    <cellStyle name="Percent 2 2 408" xfId="3823"/>
    <cellStyle name="Percent 2 2 409" xfId="3824"/>
    <cellStyle name="Percent 2 2 41" xfId="3825"/>
    <cellStyle name="Percent 2 2 410" xfId="3826"/>
    <cellStyle name="Percent 2 2 411" xfId="3827"/>
    <cellStyle name="Percent 2 2 412" xfId="3828"/>
    <cellStyle name="Percent 2 2 413" xfId="3829"/>
    <cellStyle name="Percent 2 2 414" xfId="3830"/>
    <cellStyle name="Percent 2 2 415" xfId="3831"/>
    <cellStyle name="Percent 2 2 416" xfId="3832"/>
    <cellStyle name="Percent 2 2 417" xfId="3833"/>
    <cellStyle name="Percent 2 2 418" xfId="3834"/>
    <cellStyle name="Percent 2 2 419" xfId="3835"/>
    <cellStyle name="Percent 2 2 42" xfId="3836"/>
    <cellStyle name="Percent 2 2 420" xfId="3837"/>
    <cellStyle name="Percent 2 2 421" xfId="3838"/>
    <cellStyle name="Percent 2 2 422" xfId="3839"/>
    <cellStyle name="Percent 2 2 423" xfId="3840"/>
    <cellStyle name="Percent 2 2 424" xfId="3841"/>
    <cellStyle name="Percent 2 2 425" xfId="3842"/>
    <cellStyle name="Percent 2 2 426" xfId="3843"/>
    <cellStyle name="Percent 2 2 427" xfId="3844"/>
    <cellStyle name="Percent 2 2 428" xfId="3845"/>
    <cellStyle name="Percent 2 2 429" xfId="3846"/>
    <cellStyle name="Percent 2 2 43" xfId="3847"/>
    <cellStyle name="Percent 2 2 430" xfId="3848"/>
    <cellStyle name="Percent 2 2 431" xfId="3849"/>
    <cellStyle name="Percent 2 2 432" xfId="3850"/>
    <cellStyle name="Percent 2 2 433" xfId="3851"/>
    <cellStyle name="Percent 2 2 434" xfId="3852"/>
    <cellStyle name="Percent 2 2 435" xfId="3853"/>
    <cellStyle name="Percent 2 2 436" xfId="3854"/>
    <cellStyle name="Percent 2 2 437" xfId="3855"/>
    <cellStyle name="Percent 2 2 438" xfId="3856"/>
    <cellStyle name="Percent 2 2 439" xfId="3857"/>
    <cellStyle name="Percent 2 2 44" xfId="3858"/>
    <cellStyle name="Percent 2 2 440" xfId="3859"/>
    <cellStyle name="Percent 2 2 441" xfId="3860"/>
    <cellStyle name="Percent 2 2 442" xfId="3861"/>
    <cellStyle name="Percent 2 2 443" xfId="3862"/>
    <cellStyle name="Percent 2 2 444" xfId="3863"/>
    <cellStyle name="Percent 2 2 445" xfId="3864"/>
    <cellStyle name="Percent 2 2 446" xfId="3865"/>
    <cellStyle name="Percent 2 2 447" xfId="3866"/>
    <cellStyle name="Percent 2 2 448" xfId="3867"/>
    <cellStyle name="Percent 2 2 449" xfId="3868"/>
    <cellStyle name="Percent 2 2 45" xfId="3869"/>
    <cellStyle name="Percent 2 2 450" xfId="3870"/>
    <cellStyle name="Percent 2 2 451" xfId="3871"/>
    <cellStyle name="Percent 2 2 452" xfId="3872"/>
    <cellStyle name="Percent 2 2 453" xfId="3873"/>
    <cellStyle name="Percent 2 2 454" xfId="3874"/>
    <cellStyle name="Percent 2 2 455" xfId="3875"/>
    <cellStyle name="Percent 2 2 456" xfId="3876"/>
    <cellStyle name="Percent 2 2 457" xfId="3877"/>
    <cellStyle name="Percent 2 2 458" xfId="3878"/>
    <cellStyle name="Percent 2 2 459" xfId="3879"/>
    <cellStyle name="Percent 2 2 46" xfId="3880"/>
    <cellStyle name="Percent 2 2 460" xfId="3881"/>
    <cellStyle name="Percent 2 2 461" xfId="3882"/>
    <cellStyle name="Percent 2 2 462" xfId="3883"/>
    <cellStyle name="Percent 2 2 463" xfId="3884"/>
    <cellStyle name="Percent 2 2 464" xfId="3885"/>
    <cellStyle name="Percent 2 2 465" xfId="3886"/>
    <cellStyle name="Percent 2 2 466" xfId="3887"/>
    <cellStyle name="Percent 2 2 467" xfId="3888"/>
    <cellStyle name="Percent 2 2 468" xfId="3889"/>
    <cellStyle name="Percent 2 2 469" xfId="3890"/>
    <cellStyle name="Percent 2 2 47" xfId="3891"/>
    <cellStyle name="Percent 2 2 470" xfId="3892"/>
    <cellStyle name="Percent 2 2 471" xfId="3893"/>
    <cellStyle name="Percent 2 2 472" xfId="3894"/>
    <cellStyle name="Percent 2 2 473" xfId="3895"/>
    <cellStyle name="Percent 2 2 474" xfId="3896"/>
    <cellStyle name="Percent 2 2 475" xfId="3897"/>
    <cellStyle name="Percent 2 2 476" xfId="3898"/>
    <cellStyle name="Percent 2 2 477" xfId="3899"/>
    <cellStyle name="Percent 2 2 478" xfId="3900"/>
    <cellStyle name="Percent 2 2 479" xfId="3901"/>
    <cellStyle name="Percent 2 2 48" xfId="3902"/>
    <cellStyle name="Percent 2 2 480" xfId="3903"/>
    <cellStyle name="Percent 2 2 481" xfId="3904"/>
    <cellStyle name="Percent 2 2 482" xfId="3905"/>
    <cellStyle name="Percent 2 2 483" xfId="3906"/>
    <cellStyle name="Percent 2 2 484" xfId="3907"/>
    <cellStyle name="Percent 2 2 485" xfId="3908"/>
    <cellStyle name="Percent 2 2 486" xfId="3909"/>
    <cellStyle name="Percent 2 2 487" xfId="3910"/>
    <cellStyle name="Percent 2 2 488" xfId="3911"/>
    <cellStyle name="Percent 2 2 489" xfId="3912"/>
    <cellStyle name="Percent 2 2 49" xfId="3913"/>
    <cellStyle name="Percent 2 2 490" xfId="3914"/>
    <cellStyle name="Percent 2 2 491" xfId="3915"/>
    <cellStyle name="Percent 2 2 492" xfId="3916"/>
    <cellStyle name="Percent 2 2 493" xfId="3917"/>
    <cellStyle name="Percent 2 2 494" xfId="3918"/>
    <cellStyle name="Percent 2 2 495" xfId="3919"/>
    <cellStyle name="Percent 2 2 496" xfId="3920"/>
    <cellStyle name="Percent 2 2 497" xfId="3921"/>
    <cellStyle name="Percent 2 2 498" xfId="3922"/>
    <cellStyle name="Percent 2 2 499" xfId="3923"/>
    <cellStyle name="Percent 2 2 5" xfId="3924"/>
    <cellStyle name="Percent 2 2 50" xfId="3925"/>
    <cellStyle name="Percent 2 2 500" xfId="3926"/>
    <cellStyle name="Percent 2 2 501" xfId="3927"/>
    <cellStyle name="Percent 2 2 502" xfId="3928"/>
    <cellStyle name="Percent 2 2 503" xfId="3929"/>
    <cellStyle name="Percent 2 2 504" xfId="3930"/>
    <cellStyle name="Percent 2 2 505" xfId="3931"/>
    <cellStyle name="Percent 2 2 506" xfId="3932"/>
    <cellStyle name="Percent 2 2 507" xfId="3933"/>
    <cellStyle name="Percent 2 2 508" xfId="3934"/>
    <cellStyle name="Percent 2 2 509" xfId="3935"/>
    <cellStyle name="Percent 2 2 51" xfId="3936"/>
    <cellStyle name="Percent 2 2 510" xfId="3937"/>
    <cellStyle name="Percent 2 2 511" xfId="3938"/>
    <cellStyle name="Percent 2 2 512" xfId="3939"/>
    <cellStyle name="Percent 2 2 513" xfId="3940"/>
    <cellStyle name="Percent 2 2 514" xfId="3941"/>
    <cellStyle name="Percent 2 2 515" xfId="3942"/>
    <cellStyle name="Percent 2 2 516" xfId="3943"/>
    <cellStyle name="Percent 2 2 517" xfId="3944"/>
    <cellStyle name="Percent 2 2 518" xfId="3945"/>
    <cellStyle name="Percent 2 2 519" xfId="3946"/>
    <cellStyle name="Percent 2 2 52" xfId="3947"/>
    <cellStyle name="Percent 2 2 520" xfId="3948"/>
    <cellStyle name="Percent 2 2 521" xfId="3949"/>
    <cellStyle name="Percent 2 2 522" xfId="3950"/>
    <cellStyle name="Percent 2 2 523" xfId="3951"/>
    <cellStyle name="Percent 2 2 524" xfId="3952"/>
    <cellStyle name="Percent 2 2 525" xfId="3953"/>
    <cellStyle name="Percent 2 2 526" xfId="3954"/>
    <cellStyle name="Percent 2 2 527" xfId="3955"/>
    <cellStyle name="Percent 2 2 528" xfId="3956"/>
    <cellStyle name="Percent 2 2 529" xfId="3957"/>
    <cellStyle name="Percent 2 2 53" xfId="3958"/>
    <cellStyle name="Percent 2 2 530" xfId="3959"/>
    <cellStyle name="Percent 2 2 531" xfId="3960"/>
    <cellStyle name="Percent 2 2 532" xfId="3961"/>
    <cellStyle name="Percent 2 2 533" xfId="3962"/>
    <cellStyle name="Percent 2 2 534" xfId="3963"/>
    <cellStyle name="Percent 2 2 535" xfId="3964"/>
    <cellStyle name="Percent 2 2 536" xfId="3965"/>
    <cellStyle name="Percent 2 2 537" xfId="3966"/>
    <cellStyle name="Percent 2 2 538" xfId="3967"/>
    <cellStyle name="Percent 2 2 539" xfId="3968"/>
    <cellStyle name="Percent 2 2 54" xfId="3969"/>
    <cellStyle name="Percent 2 2 540" xfId="3970"/>
    <cellStyle name="Percent 2 2 541" xfId="3971"/>
    <cellStyle name="Percent 2 2 542" xfId="3972"/>
    <cellStyle name="Percent 2 2 543" xfId="3973"/>
    <cellStyle name="Percent 2 2 544" xfId="3974"/>
    <cellStyle name="Percent 2 2 545" xfId="3975"/>
    <cellStyle name="Percent 2 2 546" xfId="3976"/>
    <cellStyle name="Percent 2 2 547" xfId="3977"/>
    <cellStyle name="Percent 2 2 548" xfId="3978"/>
    <cellStyle name="Percent 2 2 549" xfId="3979"/>
    <cellStyle name="Percent 2 2 55" xfId="3980"/>
    <cellStyle name="Percent 2 2 550" xfId="3981"/>
    <cellStyle name="Percent 2 2 551" xfId="3982"/>
    <cellStyle name="Percent 2 2 552" xfId="3983"/>
    <cellStyle name="Percent 2 2 553" xfId="3984"/>
    <cellStyle name="Percent 2 2 554" xfId="3985"/>
    <cellStyle name="Percent 2 2 555" xfId="3986"/>
    <cellStyle name="Percent 2 2 556" xfId="3987"/>
    <cellStyle name="Percent 2 2 557" xfId="3988"/>
    <cellStyle name="Percent 2 2 558" xfId="3989"/>
    <cellStyle name="Percent 2 2 559" xfId="3990"/>
    <cellStyle name="Percent 2 2 56" xfId="3991"/>
    <cellStyle name="Percent 2 2 560" xfId="3992"/>
    <cellStyle name="Percent 2 2 561" xfId="3993"/>
    <cellStyle name="Percent 2 2 562" xfId="3994"/>
    <cellStyle name="Percent 2 2 563" xfId="3995"/>
    <cellStyle name="Percent 2 2 564" xfId="3996"/>
    <cellStyle name="Percent 2 2 565" xfId="3997"/>
    <cellStyle name="Percent 2 2 566" xfId="3998"/>
    <cellStyle name="Percent 2 2 567" xfId="3999"/>
    <cellStyle name="Percent 2 2 568" xfId="4000"/>
    <cellStyle name="Percent 2 2 569" xfId="4001"/>
    <cellStyle name="Percent 2 2 57" xfId="4002"/>
    <cellStyle name="Percent 2 2 570" xfId="4003"/>
    <cellStyle name="Percent 2 2 571" xfId="4004"/>
    <cellStyle name="Percent 2 2 572" xfId="4005"/>
    <cellStyle name="Percent 2 2 573" xfId="4006"/>
    <cellStyle name="Percent 2 2 574" xfId="4007"/>
    <cellStyle name="Percent 2 2 575" xfId="4008"/>
    <cellStyle name="Percent 2 2 576" xfId="4009"/>
    <cellStyle name="Percent 2 2 577" xfId="4010"/>
    <cellStyle name="Percent 2 2 578" xfId="4011"/>
    <cellStyle name="Percent 2 2 579" xfId="4012"/>
    <cellStyle name="Percent 2 2 58" xfId="4013"/>
    <cellStyle name="Percent 2 2 580" xfId="4014"/>
    <cellStyle name="Percent 2 2 581" xfId="4015"/>
    <cellStyle name="Percent 2 2 582" xfId="4016"/>
    <cellStyle name="Percent 2 2 583" xfId="4017"/>
    <cellStyle name="Percent 2 2 584" xfId="4018"/>
    <cellStyle name="Percent 2 2 585" xfId="4019"/>
    <cellStyle name="Percent 2 2 586" xfId="4020"/>
    <cellStyle name="Percent 2 2 587" xfId="4021"/>
    <cellStyle name="Percent 2 2 588" xfId="4022"/>
    <cellStyle name="Percent 2 2 589" xfId="4023"/>
    <cellStyle name="Percent 2 2 59" xfId="4024"/>
    <cellStyle name="Percent 2 2 590" xfId="4025"/>
    <cellStyle name="Percent 2 2 591" xfId="4026"/>
    <cellStyle name="Percent 2 2 592" xfId="4027"/>
    <cellStyle name="Percent 2 2 593" xfId="4028"/>
    <cellStyle name="Percent 2 2 594" xfId="4029"/>
    <cellStyle name="Percent 2 2 595" xfId="4030"/>
    <cellStyle name="Percent 2 2 596" xfId="4031"/>
    <cellStyle name="Percent 2 2 597" xfId="4032"/>
    <cellStyle name="Percent 2 2 598" xfId="4033"/>
    <cellStyle name="Percent 2 2 599" xfId="4034"/>
    <cellStyle name="Percent 2 2 6" xfId="4035"/>
    <cellStyle name="Percent 2 2 60" xfId="4036"/>
    <cellStyle name="Percent 2 2 600" xfId="4037"/>
    <cellStyle name="Percent 2 2 601" xfId="4038"/>
    <cellStyle name="Percent 2 2 602" xfId="4039"/>
    <cellStyle name="Percent 2 2 603" xfId="4040"/>
    <cellStyle name="Percent 2 2 604" xfId="4041"/>
    <cellStyle name="Percent 2 2 605" xfId="4042"/>
    <cellStyle name="Percent 2 2 606" xfId="4043"/>
    <cellStyle name="Percent 2 2 607" xfId="4044"/>
    <cellStyle name="Percent 2 2 608" xfId="4045"/>
    <cellStyle name="Percent 2 2 609" xfId="4046"/>
    <cellStyle name="Percent 2 2 61" xfId="4047"/>
    <cellStyle name="Percent 2 2 610" xfId="4048"/>
    <cellStyle name="Percent 2 2 611" xfId="4049"/>
    <cellStyle name="Percent 2 2 612" xfId="4050"/>
    <cellStyle name="Percent 2 2 613" xfId="4051"/>
    <cellStyle name="Percent 2 2 614" xfId="4052"/>
    <cellStyle name="Percent 2 2 615" xfId="4053"/>
    <cellStyle name="Percent 2 2 616" xfId="4054"/>
    <cellStyle name="Percent 2 2 617" xfId="4055"/>
    <cellStyle name="Percent 2 2 618" xfId="4056"/>
    <cellStyle name="Percent 2 2 619" xfId="4057"/>
    <cellStyle name="Percent 2 2 62" xfId="4058"/>
    <cellStyle name="Percent 2 2 620" xfId="4059"/>
    <cellStyle name="Percent 2 2 621" xfId="4060"/>
    <cellStyle name="Percent 2 2 622" xfId="4061"/>
    <cellStyle name="Percent 2 2 623" xfId="4062"/>
    <cellStyle name="Percent 2 2 624" xfId="4063"/>
    <cellStyle name="Percent 2 2 625" xfId="4064"/>
    <cellStyle name="Percent 2 2 626" xfId="4065"/>
    <cellStyle name="Percent 2 2 627" xfId="4066"/>
    <cellStyle name="Percent 2 2 628" xfId="4067"/>
    <cellStyle name="Percent 2 2 629" xfId="4068"/>
    <cellStyle name="Percent 2 2 63" xfId="4069"/>
    <cellStyle name="Percent 2 2 630" xfId="4070"/>
    <cellStyle name="Percent 2 2 631" xfId="4071"/>
    <cellStyle name="Percent 2 2 632" xfId="4072"/>
    <cellStyle name="Percent 2 2 633" xfId="4073"/>
    <cellStyle name="Percent 2 2 634" xfId="4074"/>
    <cellStyle name="Percent 2 2 635" xfId="4075"/>
    <cellStyle name="Percent 2 2 636" xfId="4076"/>
    <cellStyle name="Percent 2 2 637" xfId="4077"/>
    <cellStyle name="Percent 2 2 638" xfId="4078"/>
    <cellStyle name="Percent 2 2 639" xfId="4079"/>
    <cellStyle name="Percent 2 2 64" xfId="4080"/>
    <cellStyle name="Percent 2 2 640" xfId="4081"/>
    <cellStyle name="Percent 2 2 641" xfId="4082"/>
    <cellStyle name="Percent 2 2 642" xfId="4083"/>
    <cellStyle name="Percent 2 2 643" xfId="4084"/>
    <cellStyle name="Percent 2 2 644" xfId="4085"/>
    <cellStyle name="Percent 2 2 645" xfId="4086"/>
    <cellStyle name="Percent 2 2 646" xfId="4087"/>
    <cellStyle name="Percent 2 2 647" xfId="4088"/>
    <cellStyle name="Percent 2 2 648" xfId="4089"/>
    <cellStyle name="Percent 2 2 649" xfId="4090"/>
    <cellStyle name="Percent 2 2 65" xfId="4091"/>
    <cellStyle name="Percent 2 2 650" xfId="4092"/>
    <cellStyle name="Percent 2 2 651" xfId="4093"/>
    <cellStyle name="Percent 2 2 652" xfId="4094"/>
    <cellStyle name="Percent 2 2 653" xfId="4095"/>
    <cellStyle name="Percent 2 2 654" xfId="4096"/>
    <cellStyle name="Percent 2 2 655" xfId="4097"/>
    <cellStyle name="Percent 2 2 656" xfId="4098"/>
    <cellStyle name="Percent 2 2 657" xfId="4099"/>
    <cellStyle name="Percent 2 2 658" xfId="4100"/>
    <cellStyle name="Percent 2 2 659" xfId="4101"/>
    <cellStyle name="Percent 2 2 66" xfId="4102"/>
    <cellStyle name="Percent 2 2 660" xfId="4103"/>
    <cellStyle name="Percent 2 2 661" xfId="4104"/>
    <cellStyle name="Percent 2 2 662" xfId="4105"/>
    <cellStyle name="Percent 2 2 663" xfId="4106"/>
    <cellStyle name="Percent 2 2 664" xfId="4107"/>
    <cellStyle name="Percent 2 2 665" xfId="4108"/>
    <cellStyle name="Percent 2 2 666" xfId="4109"/>
    <cellStyle name="Percent 2 2 667" xfId="4110"/>
    <cellStyle name="Percent 2 2 668" xfId="4111"/>
    <cellStyle name="Percent 2 2 669" xfId="4112"/>
    <cellStyle name="Percent 2 2 67" xfId="4113"/>
    <cellStyle name="Percent 2 2 670" xfId="4114"/>
    <cellStyle name="Percent 2 2 671" xfId="4115"/>
    <cellStyle name="Percent 2 2 672" xfId="4116"/>
    <cellStyle name="Percent 2 2 673" xfId="4117"/>
    <cellStyle name="Percent 2 2 674" xfId="4118"/>
    <cellStyle name="Percent 2 2 675" xfId="4119"/>
    <cellStyle name="Percent 2 2 676" xfId="4120"/>
    <cellStyle name="Percent 2 2 677" xfId="4121"/>
    <cellStyle name="Percent 2 2 678" xfId="4122"/>
    <cellStyle name="Percent 2 2 679" xfId="4123"/>
    <cellStyle name="Percent 2 2 68" xfId="4124"/>
    <cellStyle name="Percent 2 2 680" xfId="4125"/>
    <cellStyle name="Percent 2 2 681" xfId="4126"/>
    <cellStyle name="Percent 2 2 682" xfId="4127"/>
    <cellStyle name="Percent 2 2 683" xfId="4128"/>
    <cellStyle name="Percent 2 2 684" xfId="4129"/>
    <cellStyle name="Percent 2 2 685" xfId="4130"/>
    <cellStyle name="Percent 2 2 686" xfId="4131"/>
    <cellStyle name="Percent 2 2 687" xfId="4132"/>
    <cellStyle name="Percent 2 2 688" xfId="4133"/>
    <cellStyle name="Percent 2 2 689" xfId="4134"/>
    <cellStyle name="Percent 2 2 69" xfId="4135"/>
    <cellStyle name="Percent 2 2 690" xfId="4136"/>
    <cellStyle name="Percent 2 2 691" xfId="4137"/>
    <cellStyle name="Percent 2 2 692" xfId="4138"/>
    <cellStyle name="Percent 2 2 693" xfId="4139"/>
    <cellStyle name="Percent 2 2 694" xfId="4140"/>
    <cellStyle name="Percent 2 2 695" xfId="4141"/>
    <cellStyle name="Percent 2 2 696" xfId="4142"/>
    <cellStyle name="Percent 2 2 697" xfId="4143"/>
    <cellStyle name="Percent 2 2 698" xfId="4144"/>
    <cellStyle name="Percent 2 2 699" xfId="4145"/>
    <cellStyle name="Percent 2 2 7" xfId="4146"/>
    <cellStyle name="Percent 2 2 70" xfId="4147"/>
    <cellStyle name="Percent 2 2 700" xfId="4148"/>
    <cellStyle name="Percent 2 2 701" xfId="4149"/>
    <cellStyle name="Percent 2 2 702" xfId="4150"/>
    <cellStyle name="Percent 2 2 703" xfId="4151"/>
    <cellStyle name="Percent 2 2 704" xfId="4152"/>
    <cellStyle name="Percent 2 2 705" xfId="4153"/>
    <cellStyle name="Percent 2 2 706" xfId="4154"/>
    <cellStyle name="Percent 2 2 707" xfId="4155"/>
    <cellStyle name="Percent 2 2 708" xfId="4156"/>
    <cellStyle name="Percent 2 2 709" xfId="4157"/>
    <cellStyle name="Percent 2 2 71" xfId="4158"/>
    <cellStyle name="Percent 2 2 710" xfId="4159"/>
    <cellStyle name="Percent 2 2 711" xfId="4160"/>
    <cellStyle name="Percent 2 2 712" xfId="4161"/>
    <cellStyle name="Percent 2 2 713" xfId="4162"/>
    <cellStyle name="Percent 2 2 714" xfId="4163"/>
    <cellStyle name="Percent 2 2 715" xfId="4164"/>
    <cellStyle name="Percent 2 2 716" xfId="4165"/>
    <cellStyle name="Percent 2 2 717" xfId="4166"/>
    <cellStyle name="Percent 2 2 718" xfId="4167"/>
    <cellStyle name="Percent 2 2 719" xfId="4168"/>
    <cellStyle name="Percent 2 2 72" xfId="4169"/>
    <cellStyle name="Percent 2 2 720" xfId="4170"/>
    <cellStyle name="Percent 2 2 721" xfId="4171"/>
    <cellStyle name="Percent 2 2 722" xfId="4172"/>
    <cellStyle name="Percent 2 2 723" xfId="4173"/>
    <cellStyle name="Percent 2 2 724" xfId="4174"/>
    <cellStyle name="Percent 2 2 725" xfId="4175"/>
    <cellStyle name="Percent 2 2 726" xfId="4176"/>
    <cellStyle name="Percent 2 2 727" xfId="4177"/>
    <cellStyle name="Percent 2 2 728" xfId="4178"/>
    <cellStyle name="Percent 2 2 729" xfId="4179"/>
    <cellStyle name="Percent 2 2 73" xfId="4180"/>
    <cellStyle name="Percent 2 2 730" xfId="4181"/>
    <cellStyle name="Percent 2 2 731" xfId="4182"/>
    <cellStyle name="Percent 2 2 732" xfId="4183"/>
    <cellStyle name="Percent 2 2 733" xfId="4184"/>
    <cellStyle name="Percent 2 2 734" xfId="4185"/>
    <cellStyle name="Percent 2 2 735" xfId="4186"/>
    <cellStyle name="Percent 2 2 736" xfId="4187"/>
    <cellStyle name="Percent 2 2 737" xfId="4188"/>
    <cellStyle name="Percent 2 2 738" xfId="4189"/>
    <cellStyle name="Percent 2 2 739" xfId="4190"/>
    <cellStyle name="Percent 2 2 74" xfId="4191"/>
    <cellStyle name="Percent 2 2 740" xfId="4192"/>
    <cellStyle name="Percent 2 2 741" xfId="4193"/>
    <cellStyle name="Percent 2 2 742" xfId="4194"/>
    <cellStyle name="Percent 2 2 743" xfId="4195"/>
    <cellStyle name="Percent 2 2 744" xfId="4196"/>
    <cellStyle name="Percent 2 2 745" xfId="4197"/>
    <cellStyle name="Percent 2 2 746" xfId="4198"/>
    <cellStyle name="Percent 2 2 747" xfId="4199"/>
    <cellStyle name="Percent 2 2 748" xfId="4200"/>
    <cellStyle name="Percent 2 2 749" xfId="4201"/>
    <cellStyle name="Percent 2 2 75" xfId="4202"/>
    <cellStyle name="Percent 2 2 750" xfId="4203"/>
    <cellStyle name="Percent 2 2 751" xfId="4204"/>
    <cellStyle name="Percent 2 2 752" xfId="4205"/>
    <cellStyle name="Percent 2 2 753" xfId="4206"/>
    <cellStyle name="Percent 2 2 754" xfId="4207"/>
    <cellStyle name="Percent 2 2 755" xfId="4208"/>
    <cellStyle name="Percent 2 2 756" xfId="4209"/>
    <cellStyle name="Percent 2 2 757" xfId="4210"/>
    <cellStyle name="Percent 2 2 758" xfId="4211"/>
    <cellStyle name="Percent 2 2 759" xfId="4212"/>
    <cellStyle name="Percent 2 2 76" xfId="4213"/>
    <cellStyle name="Percent 2 2 760" xfId="4214"/>
    <cellStyle name="Percent 2 2 761" xfId="4215"/>
    <cellStyle name="Percent 2 2 762" xfId="4216"/>
    <cellStyle name="Percent 2 2 763" xfId="4217"/>
    <cellStyle name="Percent 2 2 764" xfId="4218"/>
    <cellStyle name="Percent 2 2 765" xfId="4219"/>
    <cellStyle name="Percent 2 2 766" xfId="4220"/>
    <cellStyle name="Percent 2 2 767" xfId="4221"/>
    <cellStyle name="Percent 2 2 768" xfId="4222"/>
    <cellStyle name="Percent 2 2 769" xfId="4223"/>
    <cellStyle name="Percent 2 2 77" xfId="4224"/>
    <cellStyle name="Percent 2 2 770" xfId="4225"/>
    <cellStyle name="Percent 2 2 771" xfId="4226"/>
    <cellStyle name="Percent 2 2 772" xfId="4227"/>
    <cellStyle name="Percent 2 2 773" xfId="4228"/>
    <cellStyle name="Percent 2 2 774" xfId="4229"/>
    <cellStyle name="Percent 2 2 775" xfId="4230"/>
    <cellStyle name="Percent 2 2 776" xfId="4231"/>
    <cellStyle name="Percent 2 2 777" xfId="4232"/>
    <cellStyle name="Percent 2 2 778" xfId="4233"/>
    <cellStyle name="Percent 2 2 779" xfId="4234"/>
    <cellStyle name="Percent 2 2 78" xfId="4235"/>
    <cellStyle name="Percent 2 2 780" xfId="4236"/>
    <cellStyle name="Percent 2 2 781" xfId="4237"/>
    <cellStyle name="Percent 2 2 782" xfId="4238"/>
    <cellStyle name="Percent 2 2 783" xfId="4239"/>
    <cellStyle name="Percent 2 2 784" xfId="4240"/>
    <cellStyle name="Percent 2 2 785" xfId="4241"/>
    <cellStyle name="Percent 2 2 786" xfId="4242"/>
    <cellStyle name="Percent 2 2 787" xfId="4243"/>
    <cellStyle name="Percent 2 2 788" xfId="4244"/>
    <cellStyle name="Percent 2 2 789" xfId="4245"/>
    <cellStyle name="Percent 2 2 79" xfId="4246"/>
    <cellStyle name="Percent 2 2 790" xfId="4247"/>
    <cellStyle name="Percent 2 2 791" xfId="4248"/>
    <cellStyle name="Percent 2 2 792" xfId="4249"/>
    <cellStyle name="Percent 2 2 793" xfId="4250"/>
    <cellStyle name="Percent 2 2 794" xfId="4251"/>
    <cellStyle name="Percent 2 2 795" xfId="4252"/>
    <cellStyle name="Percent 2 2 796" xfId="4253"/>
    <cellStyle name="Percent 2 2 797" xfId="4254"/>
    <cellStyle name="Percent 2 2 798" xfId="4255"/>
    <cellStyle name="Percent 2 2 799" xfId="4256"/>
    <cellStyle name="Percent 2 2 8" xfId="4257"/>
    <cellStyle name="Percent 2 2 80" xfId="4258"/>
    <cellStyle name="Percent 2 2 800" xfId="4259"/>
    <cellStyle name="Percent 2 2 801" xfId="4260"/>
    <cellStyle name="Percent 2 2 802" xfId="4261"/>
    <cellStyle name="Percent 2 2 803" xfId="4262"/>
    <cellStyle name="Percent 2 2 804" xfId="4263"/>
    <cellStyle name="Percent 2 2 805" xfId="4264"/>
    <cellStyle name="Percent 2 2 806" xfId="4265"/>
    <cellStyle name="Percent 2 2 807" xfId="4266"/>
    <cellStyle name="Percent 2 2 808" xfId="4267"/>
    <cellStyle name="Percent 2 2 809" xfId="4268"/>
    <cellStyle name="Percent 2 2 81" xfId="4269"/>
    <cellStyle name="Percent 2 2 810" xfId="4270"/>
    <cellStyle name="Percent 2 2 811" xfId="4271"/>
    <cellStyle name="Percent 2 2 812" xfId="4272"/>
    <cellStyle name="Percent 2 2 813" xfId="4273"/>
    <cellStyle name="Percent 2 2 814" xfId="4274"/>
    <cellStyle name="Percent 2 2 815" xfId="4275"/>
    <cellStyle name="Percent 2 2 816" xfId="4276"/>
    <cellStyle name="Percent 2 2 817" xfId="4277"/>
    <cellStyle name="Percent 2 2 818" xfId="4278"/>
    <cellStyle name="Percent 2 2 819" xfId="4279"/>
    <cellStyle name="Percent 2 2 82" xfId="4280"/>
    <cellStyle name="Percent 2 2 820" xfId="4281"/>
    <cellStyle name="Percent 2 2 821" xfId="4282"/>
    <cellStyle name="Percent 2 2 822" xfId="4283"/>
    <cellStyle name="Percent 2 2 823" xfId="4284"/>
    <cellStyle name="Percent 2 2 824" xfId="4285"/>
    <cellStyle name="Percent 2 2 825" xfId="4286"/>
    <cellStyle name="Percent 2 2 826" xfId="4287"/>
    <cellStyle name="Percent 2 2 827" xfId="4288"/>
    <cellStyle name="Percent 2 2 828" xfId="4289"/>
    <cellStyle name="Percent 2 2 829" xfId="4290"/>
    <cellStyle name="Percent 2 2 83" xfId="4291"/>
    <cellStyle name="Percent 2 2 830" xfId="4292"/>
    <cellStyle name="Percent 2 2 831" xfId="4293"/>
    <cellStyle name="Percent 2 2 832" xfId="4294"/>
    <cellStyle name="Percent 2 2 833" xfId="4295"/>
    <cellStyle name="Percent 2 2 834" xfId="4296"/>
    <cellStyle name="Percent 2 2 835" xfId="4297"/>
    <cellStyle name="Percent 2 2 836" xfId="4298"/>
    <cellStyle name="Percent 2 2 837" xfId="4299"/>
    <cellStyle name="Percent 2 2 838" xfId="4300"/>
    <cellStyle name="Percent 2 2 839" xfId="4301"/>
    <cellStyle name="Percent 2 2 84" xfId="4302"/>
    <cellStyle name="Percent 2 2 840" xfId="4303"/>
    <cellStyle name="Percent 2 2 841" xfId="4304"/>
    <cellStyle name="Percent 2 2 842" xfId="4305"/>
    <cellStyle name="Percent 2 2 843" xfId="4306"/>
    <cellStyle name="Percent 2 2 844" xfId="5798"/>
    <cellStyle name="Percent 2 2 845" xfId="5799"/>
    <cellStyle name="Percent 2 2 846" xfId="5800"/>
    <cellStyle name="Percent 2 2 85" xfId="4307"/>
    <cellStyle name="Percent 2 2 86" xfId="4308"/>
    <cellStyle name="Percent 2 2 87" xfId="4309"/>
    <cellStyle name="Percent 2 2 88" xfId="4310"/>
    <cellStyle name="Percent 2 2 89" xfId="4311"/>
    <cellStyle name="Percent 2 2 9" xfId="4312"/>
    <cellStyle name="Percent 2 2 90" xfId="4313"/>
    <cellStyle name="Percent 2 2 91" xfId="4314"/>
    <cellStyle name="Percent 2 2 92" xfId="4315"/>
    <cellStyle name="Percent 2 2 93" xfId="4316"/>
    <cellStyle name="Percent 2 2 94" xfId="4317"/>
    <cellStyle name="Percent 2 2 95" xfId="4318"/>
    <cellStyle name="Percent 2 2 96" xfId="4319"/>
    <cellStyle name="Percent 2 2 97" xfId="4320"/>
    <cellStyle name="Percent 2 2 98" xfId="4321"/>
    <cellStyle name="Percent 2 2 99" xfId="4322"/>
    <cellStyle name="Percent 2 20" xfId="4323"/>
    <cellStyle name="Percent 2 200" xfId="4324"/>
    <cellStyle name="Percent 2 201" xfId="4325"/>
    <cellStyle name="Percent 2 202" xfId="4326"/>
    <cellStyle name="Percent 2 203" xfId="4327"/>
    <cellStyle name="Percent 2 204" xfId="4328"/>
    <cellStyle name="Percent 2 205" xfId="4329"/>
    <cellStyle name="Percent 2 206" xfId="4330"/>
    <cellStyle name="Percent 2 207" xfId="4331"/>
    <cellStyle name="Percent 2 208" xfId="4332"/>
    <cellStyle name="Percent 2 209" xfId="4333"/>
    <cellStyle name="Percent 2 21" xfId="4334"/>
    <cellStyle name="Percent 2 210" xfId="4335"/>
    <cellStyle name="Percent 2 211" xfId="4336"/>
    <cellStyle name="Percent 2 212" xfId="4337"/>
    <cellStyle name="Percent 2 213" xfId="4338"/>
    <cellStyle name="Percent 2 214" xfId="4339"/>
    <cellStyle name="Percent 2 215" xfId="4340"/>
    <cellStyle name="Percent 2 216" xfId="4341"/>
    <cellStyle name="Percent 2 217" xfId="4342"/>
    <cellStyle name="Percent 2 218" xfId="4343"/>
    <cellStyle name="Percent 2 219" xfId="4344"/>
    <cellStyle name="Percent 2 22" xfId="4345"/>
    <cellStyle name="Percent 2 220" xfId="4346"/>
    <cellStyle name="Percent 2 221" xfId="4347"/>
    <cellStyle name="Percent 2 222" xfId="4348"/>
    <cellStyle name="Percent 2 223" xfId="4349"/>
    <cellStyle name="Percent 2 224" xfId="4350"/>
    <cellStyle name="Percent 2 225" xfId="4351"/>
    <cellStyle name="Percent 2 226" xfId="4352"/>
    <cellStyle name="Percent 2 227" xfId="4353"/>
    <cellStyle name="Percent 2 228" xfId="4354"/>
    <cellStyle name="Percent 2 229" xfId="4355"/>
    <cellStyle name="Percent 2 23" xfId="4356"/>
    <cellStyle name="Percent 2 230" xfId="4357"/>
    <cellStyle name="Percent 2 231" xfId="4358"/>
    <cellStyle name="Percent 2 232" xfId="4359"/>
    <cellStyle name="Percent 2 233" xfId="4360"/>
    <cellStyle name="Percent 2 234" xfId="4361"/>
    <cellStyle name="Percent 2 235" xfId="4362"/>
    <cellStyle name="Percent 2 236" xfId="4363"/>
    <cellStyle name="Percent 2 237" xfId="4364"/>
    <cellStyle name="Percent 2 238" xfId="4365"/>
    <cellStyle name="Percent 2 239" xfId="4366"/>
    <cellStyle name="Percent 2 24" xfId="4367"/>
    <cellStyle name="Percent 2 240" xfId="4368"/>
    <cellStyle name="Percent 2 241" xfId="4369"/>
    <cellStyle name="Percent 2 242" xfId="4370"/>
    <cellStyle name="Percent 2 243" xfId="4371"/>
    <cellStyle name="Percent 2 244" xfId="4372"/>
    <cellStyle name="Percent 2 245" xfId="4373"/>
    <cellStyle name="Percent 2 246" xfId="4374"/>
    <cellStyle name="Percent 2 247" xfId="4375"/>
    <cellStyle name="Percent 2 248" xfId="4376"/>
    <cellStyle name="Percent 2 249" xfId="4377"/>
    <cellStyle name="Percent 2 25" xfId="4378"/>
    <cellStyle name="Percent 2 250" xfId="4379"/>
    <cellStyle name="Percent 2 251" xfId="4380"/>
    <cellStyle name="Percent 2 252" xfId="4381"/>
    <cellStyle name="Percent 2 253" xfId="4382"/>
    <cellStyle name="Percent 2 254" xfId="4383"/>
    <cellStyle name="Percent 2 255" xfId="4384"/>
    <cellStyle name="Percent 2 256" xfId="4385"/>
    <cellStyle name="Percent 2 257" xfId="4386"/>
    <cellStyle name="Percent 2 258" xfId="4387"/>
    <cellStyle name="Percent 2 259" xfId="4388"/>
    <cellStyle name="Percent 2 26" xfId="4389"/>
    <cellStyle name="Percent 2 260" xfId="4390"/>
    <cellStyle name="Percent 2 261" xfId="4391"/>
    <cellStyle name="Percent 2 262" xfId="4392"/>
    <cellStyle name="Percent 2 263" xfId="4393"/>
    <cellStyle name="Percent 2 264" xfId="4394"/>
    <cellStyle name="Percent 2 265" xfId="4395"/>
    <cellStyle name="Percent 2 266" xfId="4396"/>
    <cellStyle name="Percent 2 267" xfId="4397"/>
    <cellStyle name="Percent 2 268" xfId="4398"/>
    <cellStyle name="Percent 2 269" xfId="4399"/>
    <cellStyle name="Percent 2 27" xfId="4400"/>
    <cellStyle name="Percent 2 270" xfId="4401"/>
    <cellStyle name="Percent 2 271" xfId="4402"/>
    <cellStyle name="Percent 2 272" xfId="4403"/>
    <cellStyle name="Percent 2 273" xfId="4404"/>
    <cellStyle name="Percent 2 274" xfId="4405"/>
    <cellStyle name="Percent 2 275" xfId="4406"/>
    <cellStyle name="Percent 2 276" xfId="4407"/>
    <cellStyle name="Percent 2 277" xfId="4408"/>
    <cellStyle name="Percent 2 278" xfId="4409"/>
    <cellStyle name="Percent 2 279" xfId="4410"/>
    <cellStyle name="Percent 2 28" xfId="4411"/>
    <cellStyle name="Percent 2 280" xfId="4412"/>
    <cellStyle name="Percent 2 281" xfId="4413"/>
    <cellStyle name="Percent 2 282" xfId="4414"/>
    <cellStyle name="Percent 2 283" xfId="4415"/>
    <cellStyle name="Percent 2 284" xfId="4416"/>
    <cellStyle name="Percent 2 285" xfId="4417"/>
    <cellStyle name="Percent 2 286" xfId="4418"/>
    <cellStyle name="Percent 2 287" xfId="4419"/>
    <cellStyle name="Percent 2 288" xfId="4420"/>
    <cellStyle name="Percent 2 289" xfId="4421"/>
    <cellStyle name="Percent 2 29" xfId="4422"/>
    <cellStyle name="Percent 2 290" xfId="4423"/>
    <cellStyle name="Percent 2 291" xfId="4424"/>
    <cellStyle name="Percent 2 292" xfId="4425"/>
    <cellStyle name="Percent 2 293" xfId="4426"/>
    <cellStyle name="Percent 2 294" xfId="4427"/>
    <cellStyle name="Percent 2 295" xfId="4428"/>
    <cellStyle name="Percent 2 296" xfId="4429"/>
    <cellStyle name="Percent 2 297" xfId="4430"/>
    <cellStyle name="Percent 2 298" xfId="4431"/>
    <cellStyle name="Percent 2 299" xfId="4432"/>
    <cellStyle name="Percent 2 3" xfId="4433"/>
    <cellStyle name="Percent 2 3 2" xfId="4434"/>
    <cellStyle name="Percent 2 3 2 2" xfId="5801"/>
    <cellStyle name="Percent 2 3 2 2 2" xfId="5802"/>
    <cellStyle name="Percent 2 3 2 3" xfId="5803"/>
    <cellStyle name="Percent 2 3 2 4" xfId="5804"/>
    <cellStyle name="Percent 2 3 2 5" xfId="5805"/>
    <cellStyle name="Percent 2 3 3" xfId="4435"/>
    <cellStyle name="Percent 2 3 3 2" xfId="5806"/>
    <cellStyle name="Percent 2 3 3 3" xfId="5807"/>
    <cellStyle name="Percent 2 3 4" xfId="5808"/>
    <cellStyle name="Percent 2 3 5" xfId="5809"/>
    <cellStyle name="Percent 2 3 6" xfId="5810"/>
    <cellStyle name="Percent 2 30" xfId="4436"/>
    <cellStyle name="Percent 2 300" xfId="4437"/>
    <cellStyle name="Percent 2 301" xfId="4438"/>
    <cellStyle name="Percent 2 302" xfId="4439"/>
    <cellStyle name="Percent 2 303" xfId="4440"/>
    <cellStyle name="Percent 2 304" xfId="4441"/>
    <cellStyle name="Percent 2 305" xfId="4442"/>
    <cellStyle name="Percent 2 306" xfId="4443"/>
    <cellStyle name="Percent 2 307" xfId="4444"/>
    <cellStyle name="Percent 2 308" xfId="4445"/>
    <cellStyle name="Percent 2 309" xfId="4446"/>
    <cellStyle name="Percent 2 31" xfId="4447"/>
    <cellStyle name="Percent 2 310" xfId="4448"/>
    <cellStyle name="Percent 2 311" xfId="4449"/>
    <cellStyle name="Percent 2 312" xfId="4450"/>
    <cellStyle name="Percent 2 313" xfId="4451"/>
    <cellStyle name="Percent 2 314" xfId="4452"/>
    <cellStyle name="Percent 2 315" xfId="4453"/>
    <cellStyle name="Percent 2 316" xfId="4454"/>
    <cellStyle name="Percent 2 317" xfId="4455"/>
    <cellStyle name="Percent 2 318" xfId="4456"/>
    <cellStyle name="Percent 2 319" xfId="4457"/>
    <cellStyle name="Percent 2 32" xfId="4458"/>
    <cellStyle name="Percent 2 320" xfId="4459"/>
    <cellStyle name="Percent 2 321" xfId="4460"/>
    <cellStyle name="Percent 2 322" xfId="4461"/>
    <cellStyle name="Percent 2 323" xfId="4462"/>
    <cellStyle name="Percent 2 324" xfId="4463"/>
    <cellStyle name="Percent 2 325" xfId="4464"/>
    <cellStyle name="Percent 2 326" xfId="4465"/>
    <cellStyle name="Percent 2 327" xfId="4466"/>
    <cellStyle name="Percent 2 328" xfId="4467"/>
    <cellStyle name="Percent 2 329" xfId="4468"/>
    <cellStyle name="Percent 2 33" xfId="4469"/>
    <cellStyle name="Percent 2 330" xfId="4470"/>
    <cellStyle name="Percent 2 331" xfId="4471"/>
    <cellStyle name="Percent 2 332" xfId="4472"/>
    <cellStyle name="Percent 2 333" xfId="4473"/>
    <cellStyle name="Percent 2 334" xfId="4474"/>
    <cellStyle name="Percent 2 335" xfId="4475"/>
    <cellStyle name="Percent 2 336" xfId="4476"/>
    <cellStyle name="Percent 2 337" xfId="4477"/>
    <cellStyle name="Percent 2 338" xfId="4478"/>
    <cellStyle name="Percent 2 339" xfId="4479"/>
    <cellStyle name="Percent 2 34" xfId="4480"/>
    <cellStyle name="Percent 2 340" xfId="4481"/>
    <cellStyle name="Percent 2 341" xfId="4482"/>
    <cellStyle name="Percent 2 342" xfId="4483"/>
    <cellStyle name="Percent 2 343" xfId="4484"/>
    <cellStyle name="Percent 2 344" xfId="4485"/>
    <cellStyle name="Percent 2 345" xfId="4486"/>
    <cellStyle name="Percent 2 346" xfId="4487"/>
    <cellStyle name="Percent 2 347" xfId="4488"/>
    <cellStyle name="Percent 2 348" xfId="4489"/>
    <cellStyle name="Percent 2 349" xfId="4490"/>
    <cellStyle name="Percent 2 35" xfId="4491"/>
    <cellStyle name="Percent 2 350" xfId="4492"/>
    <cellStyle name="Percent 2 351" xfId="4493"/>
    <cellStyle name="Percent 2 352" xfId="4494"/>
    <cellStyle name="Percent 2 353" xfId="4495"/>
    <cellStyle name="Percent 2 354" xfId="4496"/>
    <cellStyle name="Percent 2 355" xfId="4497"/>
    <cellStyle name="Percent 2 356" xfId="4498"/>
    <cellStyle name="Percent 2 357" xfId="4499"/>
    <cellStyle name="Percent 2 358" xfId="4500"/>
    <cellStyle name="Percent 2 359" xfId="4501"/>
    <cellStyle name="Percent 2 36" xfId="4502"/>
    <cellStyle name="Percent 2 360" xfId="4503"/>
    <cellStyle name="Percent 2 361" xfId="4504"/>
    <cellStyle name="Percent 2 362" xfId="4505"/>
    <cellStyle name="Percent 2 363" xfId="4506"/>
    <cellStyle name="Percent 2 364" xfId="4507"/>
    <cellStyle name="Percent 2 365" xfId="4508"/>
    <cellStyle name="Percent 2 366" xfId="4509"/>
    <cellStyle name="Percent 2 367" xfId="4510"/>
    <cellStyle name="Percent 2 368" xfId="4511"/>
    <cellStyle name="Percent 2 369" xfId="4512"/>
    <cellStyle name="Percent 2 37" xfId="4513"/>
    <cellStyle name="Percent 2 370" xfId="4514"/>
    <cellStyle name="Percent 2 371" xfId="4515"/>
    <cellStyle name="Percent 2 372" xfId="4516"/>
    <cellStyle name="Percent 2 373" xfId="4517"/>
    <cellStyle name="Percent 2 374" xfId="4518"/>
    <cellStyle name="Percent 2 375" xfId="4519"/>
    <cellStyle name="Percent 2 376" xfId="4520"/>
    <cellStyle name="Percent 2 377" xfId="4521"/>
    <cellStyle name="Percent 2 378" xfId="4522"/>
    <cellStyle name="Percent 2 379" xfId="4523"/>
    <cellStyle name="Percent 2 38" xfId="4524"/>
    <cellStyle name="Percent 2 380" xfId="4525"/>
    <cellStyle name="Percent 2 381" xfId="4526"/>
    <cellStyle name="Percent 2 382" xfId="4527"/>
    <cellStyle name="Percent 2 383" xfId="4528"/>
    <cellStyle name="Percent 2 384" xfId="4529"/>
    <cellStyle name="Percent 2 385" xfId="4530"/>
    <cellStyle name="Percent 2 386" xfId="4531"/>
    <cellStyle name="Percent 2 387" xfId="4532"/>
    <cellStyle name="Percent 2 388" xfId="4533"/>
    <cellStyle name="Percent 2 389" xfId="4534"/>
    <cellStyle name="Percent 2 39" xfId="4535"/>
    <cellStyle name="Percent 2 390" xfId="4536"/>
    <cellStyle name="Percent 2 391" xfId="4537"/>
    <cellStyle name="Percent 2 392" xfId="4538"/>
    <cellStyle name="Percent 2 393" xfId="4539"/>
    <cellStyle name="Percent 2 394" xfId="4540"/>
    <cellStyle name="Percent 2 395" xfId="4541"/>
    <cellStyle name="Percent 2 396" xfId="4542"/>
    <cellStyle name="Percent 2 397" xfId="4543"/>
    <cellStyle name="Percent 2 398" xfId="4544"/>
    <cellStyle name="Percent 2 399" xfId="4545"/>
    <cellStyle name="Percent 2 4" xfId="4546"/>
    <cellStyle name="Percent 2 4 2" xfId="4547"/>
    <cellStyle name="Percent 2 4 2 2" xfId="5811"/>
    <cellStyle name="Percent 2 4 2 3" xfId="5812"/>
    <cellStyle name="Percent 2 4 2 4" xfId="5813"/>
    <cellStyle name="Percent 2 4 3" xfId="4548"/>
    <cellStyle name="Percent 2 4 3 2" xfId="5814"/>
    <cellStyle name="Percent 2 4 3 3" xfId="5815"/>
    <cellStyle name="Percent 2 4 4" xfId="5816"/>
    <cellStyle name="Percent 2 4 5" xfId="5817"/>
    <cellStyle name="Percent 2 4 6" xfId="5818"/>
    <cellStyle name="Percent 2 40" xfId="4549"/>
    <cellStyle name="Percent 2 400" xfId="4550"/>
    <cellStyle name="Percent 2 401" xfId="4551"/>
    <cellStyle name="Percent 2 402" xfId="4552"/>
    <cellStyle name="Percent 2 403" xfId="4553"/>
    <cellStyle name="Percent 2 404" xfId="4554"/>
    <cellStyle name="Percent 2 405" xfId="4555"/>
    <cellStyle name="Percent 2 406" xfId="4556"/>
    <cellStyle name="Percent 2 407" xfId="4557"/>
    <cellStyle name="Percent 2 408" xfId="4558"/>
    <cellStyle name="Percent 2 409" xfId="4559"/>
    <cellStyle name="Percent 2 41" xfId="4560"/>
    <cellStyle name="Percent 2 410" xfId="4561"/>
    <cellStyle name="Percent 2 411" xfId="4562"/>
    <cellStyle name="Percent 2 412" xfId="4563"/>
    <cellStyle name="Percent 2 413" xfId="4564"/>
    <cellStyle name="Percent 2 414" xfId="4565"/>
    <cellStyle name="Percent 2 415" xfId="4566"/>
    <cellStyle name="Percent 2 416" xfId="4567"/>
    <cellStyle name="Percent 2 417" xfId="4568"/>
    <cellStyle name="Percent 2 418" xfId="4569"/>
    <cellStyle name="Percent 2 419" xfId="4570"/>
    <cellStyle name="Percent 2 42" xfId="4571"/>
    <cellStyle name="Percent 2 420" xfId="4572"/>
    <cellStyle name="Percent 2 421" xfId="4573"/>
    <cellStyle name="Percent 2 422" xfId="4574"/>
    <cellStyle name="Percent 2 423" xfId="4575"/>
    <cellStyle name="Percent 2 424" xfId="4576"/>
    <cellStyle name="Percent 2 425" xfId="4577"/>
    <cellStyle name="Percent 2 426" xfId="4578"/>
    <cellStyle name="Percent 2 427" xfId="4579"/>
    <cellStyle name="Percent 2 428" xfId="4580"/>
    <cellStyle name="Percent 2 429" xfId="4581"/>
    <cellStyle name="Percent 2 43" xfId="4582"/>
    <cellStyle name="Percent 2 430" xfId="4583"/>
    <cellStyle name="Percent 2 431" xfId="4584"/>
    <cellStyle name="Percent 2 432" xfId="4585"/>
    <cellStyle name="Percent 2 433" xfId="4586"/>
    <cellStyle name="Percent 2 434" xfId="4587"/>
    <cellStyle name="Percent 2 435" xfId="4588"/>
    <cellStyle name="Percent 2 436" xfId="4589"/>
    <cellStyle name="Percent 2 437" xfId="4590"/>
    <cellStyle name="Percent 2 438" xfId="4591"/>
    <cellStyle name="Percent 2 439" xfId="4592"/>
    <cellStyle name="Percent 2 44" xfId="4593"/>
    <cellStyle name="Percent 2 440" xfId="4594"/>
    <cellStyle name="Percent 2 441" xfId="4595"/>
    <cellStyle name="Percent 2 442" xfId="4596"/>
    <cellStyle name="Percent 2 443" xfId="4597"/>
    <cellStyle name="Percent 2 444" xfId="4598"/>
    <cellStyle name="Percent 2 445" xfId="4599"/>
    <cellStyle name="Percent 2 446" xfId="4600"/>
    <cellStyle name="Percent 2 447" xfId="4601"/>
    <cellStyle name="Percent 2 448" xfId="4602"/>
    <cellStyle name="Percent 2 449" xfId="4603"/>
    <cellStyle name="Percent 2 45" xfId="4604"/>
    <cellStyle name="Percent 2 450" xfId="4605"/>
    <cellStyle name="Percent 2 451" xfId="4606"/>
    <cellStyle name="Percent 2 452" xfId="4607"/>
    <cellStyle name="Percent 2 453" xfId="4608"/>
    <cellStyle name="Percent 2 454" xfId="4609"/>
    <cellStyle name="Percent 2 455" xfId="4610"/>
    <cellStyle name="Percent 2 456" xfId="4611"/>
    <cellStyle name="Percent 2 457" xfId="4612"/>
    <cellStyle name="Percent 2 458" xfId="4613"/>
    <cellStyle name="Percent 2 459" xfId="4614"/>
    <cellStyle name="Percent 2 46" xfId="4615"/>
    <cellStyle name="Percent 2 460" xfId="4616"/>
    <cellStyle name="Percent 2 461" xfId="4617"/>
    <cellStyle name="Percent 2 462" xfId="4618"/>
    <cellStyle name="Percent 2 463" xfId="4619"/>
    <cellStyle name="Percent 2 464" xfId="4620"/>
    <cellStyle name="Percent 2 465" xfId="4621"/>
    <cellStyle name="Percent 2 466" xfId="4622"/>
    <cellStyle name="Percent 2 467" xfId="4623"/>
    <cellStyle name="Percent 2 468" xfId="4624"/>
    <cellStyle name="Percent 2 469" xfId="4625"/>
    <cellStyle name="Percent 2 47" xfId="4626"/>
    <cellStyle name="Percent 2 470" xfId="4627"/>
    <cellStyle name="Percent 2 471" xfId="4628"/>
    <cellStyle name="Percent 2 472" xfId="4629"/>
    <cellStyle name="Percent 2 473" xfId="4630"/>
    <cellStyle name="Percent 2 474" xfId="4631"/>
    <cellStyle name="Percent 2 475" xfId="4632"/>
    <cellStyle name="Percent 2 476" xfId="4633"/>
    <cellStyle name="Percent 2 477" xfId="4634"/>
    <cellStyle name="Percent 2 478" xfId="4635"/>
    <cellStyle name="Percent 2 479" xfId="4636"/>
    <cellStyle name="Percent 2 48" xfId="4637"/>
    <cellStyle name="Percent 2 480" xfId="4638"/>
    <cellStyle name="Percent 2 481" xfId="4639"/>
    <cellStyle name="Percent 2 482" xfId="4640"/>
    <cellStyle name="Percent 2 483" xfId="4641"/>
    <cellStyle name="Percent 2 484" xfId="4642"/>
    <cellStyle name="Percent 2 485" xfId="4643"/>
    <cellStyle name="Percent 2 486" xfId="4644"/>
    <cellStyle name="Percent 2 487" xfId="4645"/>
    <cellStyle name="Percent 2 488" xfId="4646"/>
    <cellStyle name="Percent 2 489" xfId="4647"/>
    <cellStyle name="Percent 2 49" xfId="4648"/>
    <cellStyle name="Percent 2 490" xfId="4649"/>
    <cellStyle name="Percent 2 491" xfId="4650"/>
    <cellStyle name="Percent 2 492" xfId="4651"/>
    <cellStyle name="Percent 2 493" xfId="4652"/>
    <cellStyle name="Percent 2 494" xfId="4653"/>
    <cellStyle name="Percent 2 495" xfId="4654"/>
    <cellStyle name="Percent 2 496" xfId="4655"/>
    <cellStyle name="Percent 2 497" xfId="4656"/>
    <cellStyle name="Percent 2 498" xfId="4657"/>
    <cellStyle name="Percent 2 499" xfId="4658"/>
    <cellStyle name="Percent 2 5" xfId="4659"/>
    <cellStyle name="Percent 2 5 2" xfId="4660"/>
    <cellStyle name="Percent 2 5 2 2" xfId="5819"/>
    <cellStyle name="Percent 2 5 2 3" xfId="5820"/>
    <cellStyle name="Percent 2 5 3" xfId="5821"/>
    <cellStyle name="Percent 2 5 4" xfId="5822"/>
    <cellStyle name="Percent 2 5 5" xfId="5823"/>
    <cellStyle name="Percent 2 50" xfId="4661"/>
    <cellStyle name="Percent 2 500" xfId="4662"/>
    <cellStyle name="Percent 2 501" xfId="4663"/>
    <cellStyle name="Percent 2 502" xfId="4664"/>
    <cellStyle name="Percent 2 503" xfId="4665"/>
    <cellStyle name="Percent 2 504" xfId="4666"/>
    <cellStyle name="Percent 2 505" xfId="4667"/>
    <cellStyle name="Percent 2 506" xfId="4668"/>
    <cellStyle name="Percent 2 507" xfId="4669"/>
    <cellStyle name="Percent 2 508" xfId="4670"/>
    <cellStyle name="Percent 2 509" xfId="4671"/>
    <cellStyle name="Percent 2 51" xfId="4672"/>
    <cellStyle name="Percent 2 510" xfId="4673"/>
    <cellStyle name="Percent 2 511" xfId="4674"/>
    <cellStyle name="Percent 2 512" xfId="5824"/>
    <cellStyle name="Percent 2 513" xfId="5825"/>
    <cellStyle name="Percent 2 514" xfId="5826"/>
    <cellStyle name="Percent 2 52" xfId="4675"/>
    <cellStyle name="Percent 2 53" xfId="4676"/>
    <cellStyle name="Percent 2 54" xfId="4677"/>
    <cellStyle name="Percent 2 55" xfId="4678"/>
    <cellStyle name="Percent 2 56" xfId="4679"/>
    <cellStyle name="Percent 2 57" xfId="4680"/>
    <cellStyle name="Percent 2 58" xfId="4681"/>
    <cellStyle name="Percent 2 59" xfId="4682"/>
    <cellStyle name="Percent 2 6" xfId="4683"/>
    <cellStyle name="Percent 2 6 2" xfId="5827"/>
    <cellStyle name="Percent 2 6 3" xfId="5828"/>
    <cellStyle name="Percent 2 60" xfId="4684"/>
    <cellStyle name="Percent 2 61" xfId="4685"/>
    <cellStyle name="Percent 2 62" xfId="4686"/>
    <cellStyle name="Percent 2 63" xfId="4687"/>
    <cellStyle name="Percent 2 64" xfId="4688"/>
    <cellStyle name="Percent 2 65" xfId="4689"/>
    <cellStyle name="Percent 2 66" xfId="4690"/>
    <cellStyle name="Percent 2 67" xfId="4691"/>
    <cellStyle name="Percent 2 68" xfId="4692"/>
    <cellStyle name="Percent 2 69" xfId="4693"/>
    <cellStyle name="Percent 2 7" xfId="4694"/>
    <cellStyle name="Percent 2 70" xfId="4695"/>
    <cellStyle name="Percent 2 71" xfId="4696"/>
    <cellStyle name="Percent 2 72" xfId="4697"/>
    <cellStyle name="Percent 2 73" xfId="4698"/>
    <cellStyle name="Percent 2 74" xfId="4699"/>
    <cellStyle name="Percent 2 75" xfId="4700"/>
    <cellStyle name="Percent 2 76" xfId="4701"/>
    <cellStyle name="Percent 2 77" xfId="4702"/>
    <cellStyle name="Percent 2 78" xfId="4703"/>
    <cellStyle name="Percent 2 79" xfId="4704"/>
    <cellStyle name="Percent 2 8" xfId="4705"/>
    <cellStyle name="Percent 2 80" xfId="4706"/>
    <cellStyle name="Percent 2 81" xfId="4707"/>
    <cellStyle name="Percent 2 82" xfId="4708"/>
    <cellStyle name="Percent 2 83" xfId="4709"/>
    <cellStyle name="Percent 2 84" xfId="4710"/>
    <cellStyle name="Percent 2 85" xfId="4711"/>
    <cellStyle name="Percent 2 86" xfId="4712"/>
    <cellStyle name="Percent 2 87" xfId="4713"/>
    <cellStyle name="Percent 2 88" xfId="4714"/>
    <cellStyle name="Percent 2 89" xfId="4715"/>
    <cellStyle name="Percent 2 9" xfId="4716"/>
    <cellStyle name="Percent 2 90" xfId="4717"/>
    <cellStyle name="Percent 2 91" xfId="4718"/>
    <cellStyle name="Percent 2 92" xfId="4719"/>
    <cellStyle name="Percent 2 93" xfId="4720"/>
    <cellStyle name="Percent 2 94" xfId="4721"/>
    <cellStyle name="Percent 2 95" xfId="4722"/>
    <cellStyle name="Percent 2 96" xfId="4723"/>
    <cellStyle name="Percent 2 97" xfId="4724"/>
    <cellStyle name="Percent 2 98" xfId="4725"/>
    <cellStyle name="Percent 2 99" xfId="4726"/>
    <cellStyle name="Percent 20" xfId="5829"/>
    <cellStyle name="Percent 21" xfId="5830"/>
    <cellStyle name="Percent 22" xfId="5831"/>
    <cellStyle name="Percent 23" xfId="5832"/>
    <cellStyle name="Percent 24" xfId="5833"/>
    <cellStyle name="Percent 25" xfId="5834"/>
    <cellStyle name="Percent 26" xfId="5835"/>
    <cellStyle name="Percent 27" xfId="5836"/>
    <cellStyle name="Percent 28" xfId="5837"/>
    <cellStyle name="Percent 29" xfId="5838"/>
    <cellStyle name="Percent 3" xfId="4727"/>
    <cellStyle name="Percent 3 2" xfId="4728"/>
    <cellStyle name="Percent 3 2 2" xfId="5839"/>
    <cellStyle name="Percent 3 2 3" xfId="5840"/>
    <cellStyle name="Percent 3 2 4" xfId="5841"/>
    <cellStyle name="Percent 3 3" xfId="5842"/>
    <cellStyle name="Percent 3 3 2" xfId="5843"/>
    <cellStyle name="Percent 3 4" xfId="5844"/>
    <cellStyle name="Percent 3 5" xfId="5845"/>
    <cellStyle name="Percent 3 6" xfId="5846"/>
    <cellStyle name="Percent 3 7" xfId="5847"/>
    <cellStyle name="Percent 30" xfId="5848"/>
    <cellStyle name="Percent 31" xfId="5849"/>
    <cellStyle name="Percent 32" xfId="5850"/>
    <cellStyle name="Percent 33" xfId="5851"/>
    <cellStyle name="Percent 34" xfId="5852"/>
    <cellStyle name="Percent 35" xfId="5853"/>
    <cellStyle name="Percent 36" xfId="5854"/>
    <cellStyle name="Percent 37" xfId="5855"/>
    <cellStyle name="Percent 38" xfId="5856"/>
    <cellStyle name="Percent 39" xfId="5857"/>
    <cellStyle name="Percent 4" xfId="4729"/>
    <cellStyle name="Percent 4 2" xfId="4730"/>
    <cellStyle name="Percent 4 2 2" xfId="5858"/>
    <cellStyle name="Percent 4 3" xfId="5034"/>
    <cellStyle name="Percent 4 4" xfId="5859"/>
    <cellStyle name="Percent 4 5" xfId="5860"/>
    <cellStyle name="Percent 4 6" xfId="5861"/>
    <cellStyle name="Percent 4 7" xfId="6016"/>
    <cellStyle name="Percent 40" xfId="5862"/>
    <cellStyle name="Percent 41" xfId="5863"/>
    <cellStyle name="Percent 42" xfId="5864"/>
    <cellStyle name="Percent 43" xfId="5865"/>
    <cellStyle name="Percent 44" xfId="5866"/>
    <cellStyle name="Percent 45" xfId="5867"/>
    <cellStyle name="Percent 46" xfId="5868"/>
    <cellStyle name="Percent 47" xfId="5869"/>
    <cellStyle name="Percent 5" xfId="4731"/>
    <cellStyle name="Percent 6" xfId="4732"/>
    <cellStyle name="Percent 6 2" xfId="5870"/>
    <cellStyle name="Percent 6 3" xfId="5871"/>
    <cellStyle name="Percent 7" xfId="4733"/>
    <cellStyle name="Percent 8" xfId="4734"/>
    <cellStyle name="Percent 9" xfId="4735"/>
    <cellStyle name="Percentage" xfId="4736"/>
    <cellStyle name="Percentage." xfId="4737"/>
    <cellStyle name="Period Title" xfId="4738"/>
    <cellStyle name="Period Title." xfId="4739"/>
    <cellStyle name="Presentation Currency." xfId="4740"/>
    <cellStyle name="Presentation Date." xfId="4741"/>
    <cellStyle name="Presentation Heading 1." xfId="4742"/>
    <cellStyle name="Presentation Heading 2." xfId="4743"/>
    <cellStyle name="Presentation Heading 3." xfId="4744"/>
    <cellStyle name="Presentation Heading 4." xfId="4745"/>
    <cellStyle name="Presentation Hyperlink Arrow." xfId="4746"/>
    <cellStyle name="Presentation Hyperlink Check." xfId="4747"/>
    <cellStyle name="Presentation Hyperlink Text." xfId="4748"/>
    <cellStyle name="Presentation Model Name." xfId="4749"/>
    <cellStyle name="Presentation Multiple." xfId="4750"/>
    <cellStyle name="Presentation Normal." xfId="4751"/>
    <cellStyle name="Presentation Number." xfId="4752"/>
    <cellStyle name="Presentation Percentage." xfId="4753"/>
    <cellStyle name="Presentation Period Title." xfId="4754"/>
    <cellStyle name="Presentation Section Number." xfId="4755"/>
    <cellStyle name="Presentation Sheet Title." xfId="4756"/>
    <cellStyle name="Presentation Sub Total." xfId="4757"/>
    <cellStyle name="Presentation TOC 1." xfId="4758"/>
    <cellStyle name="Presentation TOC 2." xfId="4759"/>
    <cellStyle name="Presentation TOC 3." xfId="4760"/>
    <cellStyle name="Presentation TOC 4." xfId="4761"/>
    <cellStyle name="Presentation Year." xfId="4762"/>
    <cellStyle name="PSChar" xfId="4763"/>
    <cellStyle name="PSDate" xfId="4764"/>
    <cellStyle name="PSDec" xfId="4765"/>
    <cellStyle name="PSDetail" xfId="4766"/>
    <cellStyle name="PSDetail 2" xfId="4767"/>
    <cellStyle name="PSHeading" xfId="4768"/>
    <cellStyle name="PSHeading 2" xfId="4769"/>
    <cellStyle name="PSHeading 2 2" xfId="4770"/>
    <cellStyle name="PSHeading 3" xfId="4771"/>
    <cellStyle name="PSInt" xfId="4772"/>
    <cellStyle name="PSSpacer" xfId="4773"/>
    <cellStyle name="Ratio" xfId="4774"/>
    <cellStyle name="Ratio 2" xfId="5993"/>
    <cellStyle name="Ratio_29(d) - Gas extensions -tariffs" xfId="5994"/>
    <cellStyle name="Right Date" xfId="4775"/>
    <cellStyle name="Right Number" xfId="4776"/>
    <cellStyle name="Right Year" xfId="4777"/>
    <cellStyle name="RIN_TL3" xfId="6020"/>
    <cellStyle name="Row - Heading" xfId="4778"/>
    <cellStyle name="Row - Major Heading" xfId="4779"/>
    <cellStyle name="Row - SubHeading" xfId="4780"/>
    <cellStyle name="SAPError" xfId="4781"/>
    <cellStyle name="SAPError 2" xfId="5995"/>
    <cellStyle name="SAPKey" xfId="4782"/>
    <cellStyle name="SAPKey 2" xfId="5996"/>
    <cellStyle name="SAPLocked" xfId="4783"/>
    <cellStyle name="SAPLocked 2" xfId="5997"/>
    <cellStyle name="SAPOutput" xfId="4784"/>
    <cellStyle name="SAPOutput 2" xfId="5998"/>
    <cellStyle name="SAPSpace" xfId="4785"/>
    <cellStyle name="SAPSpace 2" xfId="5999"/>
    <cellStyle name="SAPText" xfId="4786"/>
    <cellStyle name="SAPText 2" xfId="6000"/>
    <cellStyle name="SAPUnLocked" xfId="4787"/>
    <cellStyle name="SAPUnLocked 2" xfId="6001"/>
    <cellStyle name="Section Number." xfId="4788"/>
    <cellStyle name="Sheet Title" xfId="4789"/>
    <cellStyle name="Sheet Title." xfId="9"/>
    <cellStyle name="StatusReleased" xfId="4790"/>
    <cellStyle name="Style 1" xfId="4791"/>
    <cellStyle name="Style 1 2" xfId="4792"/>
    <cellStyle name="Style 1_29(d) - Gas extensions -tariffs" xfId="6002"/>
    <cellStyle name="STYLE1" xfId="4793"/>
    <cellStyle name="Style2" xfId="4794"/>
    <cellStyle name="Style3" xfId="4795"/>
    <cellStyle name="Style4" xfId="4796"/>
    <cellStyle name="Style4 2" xfId="6003"/>
    <cellStyle name="Style4_29(d) - Gas extensions -tariffs" xfId="6004"/>
    <cellStyle name="Style5" xfId="4797"/>
    <cellStyle name="Style5 2" xfId="6005"/>
    <cellStyle name="Style5_29(d) - Gas extensions -tariffs" xfId="6006"/>
    <cellStyle name="Sub Total." xfId="4798"/>
    <cellStyle name="Table Head Green" xfId="4799"/>
    <cellStyle name="Table Head Green 2" xfId="4800"/>
    <cellStyle name="Table Head Green 2 2" xfId="4801"/>
    <cellStyle name="Table Head Green 3" xfId="4802"/>
    <cellStyle name="Table Head_pldt" xfId="4803"/>
    <cellStyle name="Table Source" xfId="4804"/>
    <cellStyle name="Table Units" xfId="4805"/>
    <cellStyle name="Table Units 2" xfId="4806"/>
    <cellStyle name="Text" xfId="4807"/>
    <cellStyle name="Text 2" xfId="4808"/>
    <cellStyle name="Text 3" xfId="6007"/>
    <cellStyle name="Text Head 1" xfId="4809"/>
    <cellStyle name="Text Head 2" xfId="4810"/>
    <cellStyle name="Text Indent 2" xfId="4811"/>
    <cellStyle name="Theirs" xfId="4812"/>
    <cellStyle name="Title 1" xfId="4813"/>
    <cellStyle name="Title 2" xfId="4814"/>
    <cellStyle name="Title 2 2" xfId="5872"/>
    <cellStyle name="Title 2 2 2" xfId="6008"/>
    <cellStyle name="Title 3" xfId="4815"/>
    <cellStyle name="Title 3 2" xfId="4816"/>
    <cellStyle name="Title 3 3" xfId="4817"/>
    <cellStyle name="Title 3 4" xfId="4818"/>
    <cellStyle name="Title 4" xfId="4819"/>
    <cellStyle name="Title 5" xfId="4820"/>
    <cellStyle name="Title 6" xfId="4821"/>
    <cellStyle name="Title 7" xfId="4822"/>
    <cellStyle name="Title 8" xfId="4823"/>
    <cellStyle name="Title 9" xfId="5873"/>
    <cellStyle name="TOC 1" xfId="4824"/>
    <cellStyle name="TOC 2" xfId="4825"/>
    <cellStyle name="TOC 3" xfId="4826"/>
    <cellStyle name="Total 2" xfId="4827"/>
    <cellStyle name="Total 2 10" xfId="4828"/>
    <cellStyle name="Total 2 10 2" xfId="4829"/>
    <cellStyle name="Total 2 10 3" xfId="4830"/>
    <cellStyle name="Total 2 11" xfId="4831"/>
    <cellStyle name="Total 2 11 2" xfId="4832"/>
    <cellStyle name="Total 2 11 3" xfId="4833"/>
    <cellStyle name="Total 2 12" xfId="4834"/>
    <cellStyle name="Total 2 13" xfId="4835"/>
    <cellStyle name="Total 2 14" xfId="6009"/>
    <cellStyle name="Total 2 2" xfId="4836"/>
    <cellStyle name="Total 2 2 2" xfId="4837"/>
    <cellStyle name="Total 2 2 2 2" xfId="4838"/>
    <cellStyle name="Total 2 2 2 2 2" xfId="4839"/>
    <cellStyle name="Total 2 2 2 2 3" xfId="4840"/>
    <cellStyle name="Total 2 2 2 3" xfId="4841"/>
    <cellStyle name="Total 2 2 2 3 2" xfId="4842"/>
    <cellStyle name="Total 2 2 2 3 3" xfId="4843"/>
    <cellStyle name="Total 2 2 2 4" xfId="4844"/>
    <cellStyle name="Total 2 2 2 5" xfId="4845"/>
    <cellStyle name="Total 2 2 3" xfId="4846"/>
    <cellStyle name="Total 2 2 3 2" xfId="4847"/>
    <cellStyle name="Total 2 2 3 2 2" xfId="4848"/>
    <cellStyle name="Total 2 2 3 2 3" xfId="4849"/>
    <cellStyle name="Total 2 2 3 3" xfId="4850"/>
    <cellStyle name="Total 2 2 3 3 2" xfId="4851"/>
    <cellStyle name="Total 2 2 3 3 3" xfId="4852"/>
    <cellStyle name="Total 2 2 3 4" xfId="4853"/>
    <cellStyle name="Total 2 2 3 5" xfId="4854"/>
    <cellStyle name="Total 2 2 4" xfId="4855"/>
    <cellStyle name="Total 2 2 4 2" xfId="4856"/>
    <cellStyle name="Total 2 2 4 3" xfId="4857"/>
    <cellStyle name="Total 2 2 5" xfId="4858"/>
    <cellStyle name="Total 2 2 5 2" xfId="4859"/>
    <cellStyle name="Total 2 2 5 3" xfId="4860"/>
    <cellStyle name="Total 2 2 6" xfId="4861"/>
    <cellStyle name="Total 2 2 7" xfId="4862"/>
    <cellStyle name="Total 2 2 8" xfId="6010"/>
    <cellStyle name="Total 2 2_Regulatory Template" xfId="4863"/>
    <cellStyle name="Total 2 3" xfId="4864"/>
    <cellStyle name="Total 2 3 2" xfId="4865"/>
    <cellStyle name="Total 2 3 2 2" xfId="4866"/>
    <cellStyle name="Total 2 3 2 2 2" xfId="4867"/>
    <cellStyle name="Total 2 3 2 2 3" xfId="4868"/>
    <cellStyle name="Total 2 3 2 3" xfId="4869"/>
    <cellStyle name="Total 2 3 2 3 2" xfId="4870"/>
    <cellStyle name="Total 2 3 2 3 3" xfId="4871"/>
    <cellStyle name="Total 2 3 2 4" xfId="4872"/>
    <cellStyle name="Total 2 3 2 5" xfId="4873"/>
    <cellStyle name="Total 2 3 3" xfId="4874"/>
    <cellStyle name="Total 2 3 3 2" xfId="4875"/>
    <cellStyle name="Total 2 3 3 2 2" xfId="4876"/>
    <cellStyle name="Total 2 3 3 2 3" xfId="4877"/>
    <cellStyle name="Total 2 3 3 3" xfId="4878"/>
    <cellStyle name="Total 2 3 3 3 2" xfId="4879"/>
    <cellStyle name="Total 2 3 3 3 3" xfId="4880"/>
    <cellStyle name="Total 2 3 3 4" xfId="4881"/>
    <cellStyle name="Total 2 3 3 5" xfId="4882"/>
    <cellStyle name="Total 2 3 4" xfId="4883"/>
    <cellStyle name="Total 2 3 4 2" xfId="4884"/>
    <cellStyle name="Total 2 3 4 3" xfId="4885"/>
    <cellStyle name="Total 2 3 5" xfId="4886"/>
    <cellStyle name="Total 2 3 5 2" xfId="4887"/>
    <cellStyle name="Total 2 3 5 3" xfId="4888"/>
    <cellStyle name="Total 2 3 6" xfId="4889"/>
    <cellStyle name="Total 2 3 7" xfId="4890"/>
    <cellStyle name="Total 2 4" xfId="4891"/>
    <cellStyle name="Total 2 4 2" xfId="4892"/>
    <cellStyle name="Total 2 4 2 2" xfId="4893"/>
    <cellStyle name="Total 2 4 2 2 2" xfId="4894"/>
    <cellStyle name="Total 2 4 2 2 3" xfId="4895"/>
    <cellStyle name="Total 2 4 2 3" xfId="4896"/>
    <cellStyle name="Total 2 4 2 3 2" xfId="4897"/>
    <cellStyle name="Total 2 4 2 3 3" xfId="4898"/>
    <cellStyle name="Total 2 4 2 4" xfId="4899"/>
    <cellStyle name="Total 2 4 2 5" xfId="4900"/>
    <cellStyle name="Total 2 4 3" xfId="4901"/>
    <cellStyle name="Total 2 4 3 2" xfId="4902"/>
    <cellStyle name="Total 2 4 3 2 2" xfId="4903"/>
    <cellStyle name="Total 2 4 3 2 3" xfId="4904"/>
    <cellStyle name="Total 2 4 3 3" xfId="4905"/>
    <cellStyle name="Total 2 4 3 3 2" xfId="4906"/>
    <cellStyle name="Total 2 4 3 3 3" xfId="4907"/>
    <cellStyle name="Total 2 4 3 4" xfId="4908"/>
    <cellStyle name="Total 2 4 3 5" xfId="4909"/>
    <cellStyle name="Total 2 4 4" xfId="4910"/>
    <cellStyle name="Total 2 4 4 2" xfId="4911"/>
    <cellStyle name="Total 2 4 4 3" xfId="4912"/>
    <cellStyle name="Total 2 4 5" xfId="4913"/>
    <cellStyle name="Total 2 4 5 2" xfId="4914"/>
    <cellStyle name="Total 2 4 5 3" xfId="4915"/>
    <cellStyle name="Total 2 4 6" xfId="4916"/>
    <cellStyle name="Total 2 4 7" xfId="4917"/>
    <cellStyle name="Total 2 5" xfId="4918"/>
    <cellStyle name="Total 2 5 2" xfId="4919"/>
    <cellStyle name="Total 2 5 2 2" xfId="4920"/>
    <cellStyle name="Total 2 5 2 2 2" xfId="4921"/>
    <cellStyle name="Total 2 5 2 2 3" xfId="4922"/>
    <cellStyle name="Total 2 5 2 3" xfId="4923"/>
    <cellStyle name="Total 2 5 2 3 2" xfId="4924"/>
    <cellStyle name="Total 2 5 2 3 3" xfId="4925"/>
    <cellStyle name="Total 2 5 2 4" xfId="4926"/>
    <cellStyle name="Total 2 5 2 5" xfId="4927"/>
    <cellStyle name="Total 2 5 3" xfId="4928"/>
    <cellStyle name="Total 2 5 3 2" xfId="4929"/>
    <cellStyle name="Total 2 5 3 2 2" xfId="4930"/>
    <cellStyle name="Total 2 5 3 2 3" xfId="4931"/>
    <cellStyle name="Total 2 5 3 3" xfId="4932"/>
    <cellStyle name="Total 2 5 3 3 2" xfId="4933"/>
    <cellStyle name="Total 2 5 3 3 3" xfId="4934"/>
    <cellStyle name="Total 2 5 3 4" xfId="4935"/>
    <cellStyle name="Total 2 5 3 5" xfId="4936"/>
    <cellStyle name="Total 2 5 4" xfId="4937"/>
    <cellStyle name="Total 2 5 4 2" xfId="4938"/>
    <cellStyle name="Total 2 5 4 3" xfId="4939"/>
    <cellStyle name="Total 2 5 5" xfId="4940"/>
    <cellStyle name="Total 2 5 5 2" xfId="4941"/>
    <cellStyle name="Total 2 5 5 3" xfId="4942"/>
    <cellStyle name="Total 2 5 6" xfId="4943"/>
    <cellStyle name="Total 2 5 7" xfId="4944"/>
    <cellStyle name="Total 2 6" xfId="4945"/>
    <cellStyle name="Total 2 6 2" xfId="4946"/>
    <cellStyle name="Total 2 6 2 2" xfId="4947"/>
    <cellStyle name="Total 2 6 2 2 2" xfId="4948"/>
    <cellStyle name="Total 2 6 2 2 3" xfId="4949"/>
    <cellStyle name="Total 2 6 2 3" xfId="4950"/>
    <cellStyle name="Total 2 6 2 3 2" xfId="4951"/>
    <cellStyle name="Total 2 6 2 3 3" xfId="4952"/>
    <cellStyle name="Total 2 6 2 4" xfId="4953"/>
    <cellStyle name="Total 2 6 2 5" xfId="4954"/>
    <cellStyle name="Total 2 6 3" xfId="4955"/>
    <cellStyle name="Total 2 6 3 2" xfId="4956"/>
    <cellStyle name="Total 2 6 3 2 2" xfId="4957"/>
    <cellStyle name="Total 2 6 3 2 3" xfId="4958"/>
    <cellStyle name="Total 2 6 3 3" xfId="4959"/>
    <cellStyle name="Total 2 6 3 3 2" xfId="4960"/>
    <cellStyle name="Total 2 6 3 3 3" xfId="4961"/>
    <cellStyle name="Total 2 6 3 4" xfId="4962"/>
    <cellStyle name="Total 2 6 3 5" xfId="4963"/>
    <cellStyle name="Total 2 6 4" xfId="4964"/>
    <cellStyle name="Total 2 6 4 2" xfId="4965"/>
    <cellStyle name="Total 2 6 4 3" xfId="4966"/>
    <cellStyle name="Total 2 6 5" xfId="4967"/>
    <cellStyle name="Total 2 6 5 2" xfId="4968"/>
    <cellStyle name="Total 2 6 5 3" xfId="4969"/>
    <cellStyle name="Total 2 6 6" xfId="4970"/>
    <cellStyle name="Total 2 6 7" xfId="4971"/>
    <cellStyle name="Total 2 7" xfId="4972"/>
    <cellStyle name="Total 2 7 2" xfId="4973"/>
    <cellStyle name="Total 2 7 2 2" xfId="4974"/>
    <cellStyle name="Total 2 7 2 2 2" xfId="4975"/>
    <cellStyle name="Total 2 7 2 2 3" xfId="4976"/>
    <cellStyle name="Total 2 7 2 3" xfId="4977"/>
    <cellStyle name="Total 2 7 2 3 2" xfId="4978"/>
    <cellStyle name="Total 2 7 2 3 3" xfId="4979"/>
    <cellStyle name="Total 2 7 2 4" xfId="4980"/>
    <cellStyle name="Total 2 7 2 5" xfId="4981"/>
    <cellStyle name="Total 2 7 3" xfId="4982"/>
    <cellStyle name="Total 2 7 3 2" xfId="4983"/>
    <cellStyle name="Total 2 7 3 2 2" xfId="4984"/>
    <cellStyle name="Total 2 7 3 2 3" xfId="4985"/>
    <cellStyle name="Total 2 7 3 3" xfId="4986"/>
    <cellStyle name="Total 2 7 3 3 2" xfId="4987"/>
    <cellStyle name="Total 2 7 3 3 3" xfId="4988"/>
    <cellStyle name="Total 2 7 3 4" xfId="4989"/>
    <cellStyle name="Total 2 7 3 5" xfId="4990"/>
    <cellStyle name="Total 2 7 4" xfId="4991"/>
    <cellStyle name="Total 2 7 4 2" xfId="4992"/>
    <cellStyle name="Total 2 7 4 3" xfId="4993"/>
    <cellStyle name="Total 2 7 5" xfId="4994"/>
    <cellStyle name="Total 2 7 5 2" xfId="4995"/>
    <cellStyle name="Total 2 7 5 3" xfId="4996"/>
    <cellStyle name="Total 2 7 6" xfId="4997"/>
    <cellStyle name="Total 2 7 7" xfId="4998"/>
    <cellStyle name="Total 2 8" xfId="4999"/>
    <cellStyle name="Total 2 8 2" xfId="5000"/>
    <cellStyle name="Total 2 8 2 2" xfId="5001"/>
    <cellStyle name="Total 2 8 2 3" xfId="5002"/>
    <cellStyle name="Total 2 8 3" xfId="5003"/>
    <cellStyle name="Total 2 8 3 2" xfId="5004"/>
    <cellStyle name="Total 2 8 3 3" xfId="5005"/>
    <cellStyle name="Total 2 8 4" xfId="5006"/>
    <cellStyle name="Total 2 8 5" xfId="5007"/>
    <cellStyle name="Total 2 9" xfId="5008"/>
    <cellStyle name="Total 2 9 2" xfId="5009"/>
    <cellStyle name="Total 2 9 2 2" xfId="5010"/>
    <cellStyle name="Total 2 9 2 3" xfId="5011"/>
    <cellStyle name="Total 2 9 3" xfId="5012"/>
    <cellStyle name="Total 2 9 3 2" xfId="5013"/>
    <cellStyle name="Total 2 9 3 3" xfId="5014"/>
    <cellStyle name="Total 2 9 4" xfId="5015"/>
    <cellStyle name="Total 2 9 5" xfId="5016"/>
    <cellStyle name="Total 2_Regulatory Template" xfId="5017"/>
    <cellStyle name="Total 3" xfId="5018"/>
    <cellStyle name="Total 4" xfId="5019"/>
    <cellStyle name="Total 5" xfId="5020"/>
    <cellStyle name="Total 6" xfId="5021"/>
    <cellStyle name="Total 7" xfId="5022"/>
    <cellStyle name="Warning Text 2" xfId="5023"/>
    <cellStyle name="Warning Text 2 2" xfId="6011"/>
    <cellStyle name="Warning Text 3" xfId="6012"/>
    <cellStyle name="Warning Text 4" xfId="6013"/>
    <cellStyle name="year" xfId="5024"/>
    <cellStyle name="year 2" xfId="5025"/>
    <cellStyle name="year 2 2" xfId="5026"/>
    <cellStyle name="year 3" xfId="5027"/>
    <cellStyle name="Year." xfId="5028"/>
    <cellStyle name="year_29(d) - Gas extensions -tariffs" xfId="6014"/>
    <cellStyle name="표준_KZ-DRAWING-NO" xfId="5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Private%20Clients\EnergyAustralia\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ECA\WD4-F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Five%20year%20RIN%202020-2024\Package%20sent%20to%20the%20AER%20-%20(31-01-2018)\Evoenergy%20-%20Workbook%201%20&#8211;%20Regulatory%20determination%20-%2020180131%20(Public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Category%20Analysis\2014-15%20CA%20RIN\1%20Package%20sent%20to%20AER%20(30-10-2015)%20CA%20RIN\2.%20AAD%20-%20CA%20RIN%20report%202014-15%20(Actual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Category%20Analysis\2016-17%20CA%20RIN\Package%20Sent%20to%20AER%2031%20Oct%202017%20for%202016-17\2.%20AAD%20-%20Category%20Analysis%20RIN%20-%202016-17%20-%20Actua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s$\RIN%20-%20Regulatory%20Reset%20(5%20year)\EN%202019-24%20Reset%20RIN\1.%20Workbook%201%20&#8211;%20Regulatory%20determinatio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IN%20-%20Regulatory%20Reset%20(5%20year)\EN%202019-24%20Reset%20RIN\1.%20Workbook%201%20&#8211;%20Regulatory%20determin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  <sheetName val="List"/>
      <sheetName val="List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 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6 Indicative bill impact"/>
      <sheetName val="7.7 TSS-LRMC"/>
      <sheetName val="Amendments"/>
      <sheetName val="Evoenergy - Workbook 1 – Regula"/>
    </sheetNames>
    <sheetDataSet>
      <sheetData sheetId="0">
        <row r="9">
          <cell r="B9" t="str">
            <v>ActewAGL Distribution</v>
          </cell>
          <cell r="C9" t="str">
            <v>ActewAGL Distribution</v>
          </cell>
          <cell r="D9">
            <v>76670568688</v>
          </cell>
          <cell r="E9" t="str">
            <v>ACT</v>
          </cell>
          <cell r="F9" t="str">
            <v>Electricity</v>
          </cell>
          <cell r="G9" t="str">
            <v>Distribution</v>
          </cell>
          <cell r="H9" t="str">
            <v>Revenue cap</v>
          </cell>
          <cell r="I9" t="str">
            <v>Financial</v>
          </cell>
          <cell r="J9" t="str">
            <v>June</v>
          </cell>
          <cell r="K9">
            <v>5</v>
          </cell>
          <cell r="L9">
            <v>5</v>
          </cell>
          <cell r="M9">
            <v>5</v>
          </cell>
          <cell r="N9" t="str">
            <v>2014-19 Distribution Determination</v>
          </cell>
          <cell r="O9" t="str">
            <v>40 Bunda Street</v>
          </cell>
          <cell r="P9">
            <v>0</v>
          </cell>
          <cell r="Q9" t="str">
            <v>CANBERRA</v>
          </cell>
          <cell r="R9" t="str">
            <v>ACT</v>
          </cell>
          <cell r="S9" t="str">
            <v>2600</v>
          </cell>
          <cell r="T9" t="str">
            <v>GPO BOX 366</v>
          </cell>
          <cell r="U9">
            <v>0</v>
          </cell>
          <cell r="V9" t="str">
            <v>CANBERRA</v>
          </cell>
          <cell r="W9" t="str">
            <v>ACT</v>
          </cell>
          <cell r="X9">
            <v>2601</v>
          </cell>
          <cell r="Y9" t="str">
            <v>Robert Walker</v>
          </cell>
          <cell r="Z9" t="str">
            <v>02 6248 3847</v>
          </cell>
          <cell r="AA9" t="str">
            <v>robert.walker@actewagle.com.au</v>
          </cell>
          <cell r="AC9" t="str">
            <v>NO</v>
          </cell>
          <cell r="AD9" t="str">
            <v>YES</v>
          </cell>
          <cell r="AE9" t="str">
            <v>YES</v>
          </cell>
          <cell r="AF9" t="str">
            <v>NO</v>
          </cell>
        </row>
        <row r="10">
          <cell r="B10" t="str">
            <v>ActewAGL Distribution (Tx Assets)</v>
          </cell>
          <cell r="C10" t="str">
            <v>ActewAGL Distribution (Tx Assets)</v>
          </cell>
          <cell r="D10">
            <v>76670568688</v>
          </cell>
          <cell r="E10" t="str">
            <v>ACT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 t="str">
            <v>distribution determination</v>
          </cell>
          <cell r="O10" t="str">
            <v>40 Bunda Street</v>
          </cell>
          <cell r="P10">
            <v>0</v>
          </cell>
          <cell r="Q10" t="str">
            <v>CANBERRA</v>
          </cell>
          <cell r="R10" t="str">
            <v>ACT</v>
          </cell>
          <cell r="S10" t="str">
            <v>2600</v>
          </cell>
          <cell r="T10" t="str">
            <v>GPO BOX 366</v>
          </cell>
          <cell r="U10">
            <v>0</v>
          </cell>
          <cell r="V10" t="str">
            <v>CANBERRA</v>
          </cell>
          <cell r="W10" t="str">
            <v>ACT</v>
          </cell>
          <cell r="X10">
            <v>2601</v>
          </cell>
          <cell r="Y10" t="str">
            <v>Robert Walker</v>
          </cell>
          <cell r="Z10" t="str">
            <v>02 6248 3847</v>
          </cell>
          <cell r="AA10" t="str">
            <v>robert.walker@actewagle.com.au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B11" t="str">
            <v>ActewAGL Gas</v>
          </cell>
          <cell r="C11" t="str">
            <v>ActewAGL Gas</v>
          </cell>
          <cell r="D11">
            <v>76670568688</v>
          </cell>
          <cell r="E11" t="str">
            <v>ACT</v>
          </cell>
          <cell r="F11" t="str">
            <v>Gas</v>
          </cell>
          <cell r="G11" t="str">
            <v>Distribution</v>
          </cell>
          <cell r="H11" t="str">
            <v>Weighted average price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 t="str">
            <v>x</v>
          </cell>
          <cell r="N11">
            <v>0</v>
          </cell>
          <cell r="O11" t="str">
            <v>40 Bunda Street</v>
          </cell>
          <cell r="P11">
            <v>0</v>
          </cell>
          <cell r="Q11" t="str">
            <v>CANBERRA</v>
          </cell>
          <cell r="R11" t="str">
            <v>ACT</v>
          </cell>
          <cell r="S11" t="str">
            <v>2600</v>
          </cell>
          <cell r="T11" t="str">
            <v>GPO BOX 366</v>
          </cell>
          <cell r="U11">
            <v>0</v>
          </cell>
          <cell r="V11" t="str">
            <v>CANBERRA</v>
          </cell>
          <cell r="W11" t="str">
            <v>ACT</v>
          </cell>
          <cell r="X11">
            <v>2601</v>
          </cell>
          <cell r="Y11" t="str">
            <v>Philip Deamer</v>
          </cell>
          <cell r="Z11" t="str">
            <v>02 6248 3438</v>
          </cell>
          <cell r="AA11" t="str">
            <v>GasAAReview@actewagl.com.au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B12" t="str">
            <v>AEMO</v>
          </cell>
          <cell r="C12" t="str">
            <v>Australian Energy Market Operator Ltd</v>
          </cell>
          <cell r="D12">
            <v>94072010327</v>
          </cell>
          <cell r="E12" t="str">
            <v>Vic</v>
          </cell>
          <cell r="F12" t="str">
            <v>Electricity</v>
          </cell>
          <cell r="G12" t="str">
            <v>Transmission</v>
          </cell>
          <cell r="H12" t="str">
            <v>-</v>
          </cell>
          <cell r="I12" t="str">
            <v>Financial</v>
          </cell>
          <cell r="J12" t="str">
            <v>March</v>
          </cell>
          <cell r="K12">
            <v>5</v>
          </cell>
          <cell r="L12">
            <v>5</v>
          </cell>
          <cell r="M12" t="str">
            <v>x</v>
          </cell>
          <cell r="N12" t="str">
            <v>-</v>
          </cell>
          <cell r="O12" t="str">
            <v>Level 22</v>
          </cell>
          <cell r="P12" t="str">
            <v>530 Collins Street</v>
          </cell>
          <cell r="Q12" t="str">
            <v>MELBOURNE</v>
          </cell>
          <cell r="R12" t="str">
            <v>VIC</v>
          </cell>
          <cell r="S12" t="str">
            <v>3000</v>
          </cell>
          <cell r="T12" t="str">
            <v>GPO Box 2008</v>
          </cell>
          <cell r="U12">
            <v>0</v>
          </cell>
          <cell r="V12" t="str">
            <v>MELBOURNE</v>
          </cell>
          <cell r="W12" t="str">
            <v>VIC</v>
          </cell>
          <cell r="X12" t="str">
            <v>3001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H13" t="str">
            <v>Weighted average price cap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 t="str">
            <v>x</v>
          </cell>
          <cell r="N13">
            <v>0</v>
          </cell>
          <cell r="O13" t="str">
            <v>Level 6</v>
          </cell>
          <cell r="P13" t="str">
            <v>400 King William Street</v>
          </cell>
          <cell r="Q13" t="str">
            <v>ADELAIDE</v>
          </cell>
          <cell r="R13" t="str">
            <v>SA</v>
          </cell>
          <cell r="S13" t="str">
            <v>5000</v>
          </cell>
          <cell r="T13" t="str">
            <v>PO Box 6468</v>
          </cell>
          <cell r="U13" t="str">
            <v>Halifax Street</v>
          </cell>
          <cell r="V13" t="str">
            <v>ADELAIDE</v>
          </cell>
          <cell r="W13" t="str">
            <v>SA</v>
          </cell>
          <cell r="X13" t="str">
            <v>5000</v>
          </cell>
          <cell r="Y13" t="str">
            <v>Craig de Laine</v>
          </cell>
          <cell r="Z13" t="str">
            <v xml:space="preserve">08 8418 1129 </v>
          </cell>
          <cell r="AA13" t="str">
            <v>craig.delaine@agn.com.au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H14" t="str">
            <v>Weighted average price cap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 t="str">
            <v>x</v>
          </cell>
          <cell r="N14">
            <v>0</v>
          </cell>
          <cell r="O14" t="str">
            <v>Level 6</v>
          </cell>
          <cell r="P14" t="str">
            <v>400 King William Street</v>
          </cell>
          <cell r="Q14" t="str">
            <v>ADELAIDE</v>
          </cell>
          <cell r="R14" t="str">
            <v>SA</v>
          </cell>
          <cell r="S14" t="str">
            <v>5000</v>
          </cell>
          <cell r="T14" t="str">
            <v>PO Box 6468</v>
          </cell>
          <cell r="U14" t="str">
            <v>Halifax Street</v>
          </cell>
          <cell r="V14" t="str">
            <v>ADELAIDE</v>
          </cell>
          <cell r="W14" t="str">
            <v>SA</v>
          </cell>
          <cell r="X14" t="str">
            <v>5000</v>
          </cell>
          <cell r="Y14" t="str">
            <v>Craig de Laine</v>
          </cell>
          <cell r="Z14" t="str">
            <v xml:space="preserve">08 8418 1129 </v>
          </cell>
          <cell r="AA14" t="str">
            <v>craig.delaine@agn.com.au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H15" t="str">
            <v>Weighted average price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  <cell r="O15" t="str">
            <v>Level 6</v>
          </cell>
          <cell r="P15" t="str">
            <v>400 King William Street</v>
          </cell>
          <cell r="Q15" t="str">
            <v>ADELAIDE</v>
          </cell>
          <cell r="R15" t="str">
            <v>SA</v>
          </cell>
          <cell r="S15" t="str">
            <v>5000</v>
          </cell>
          <cell r="T15" t="str">
            <v>PO Box 6468</v>
          </cell>
          <cell r="U15" t="str">
            <v>Halifax Street</v>
          </cell>
          <cell r="V15" t="str">
            <v>ADELAIDE</v>
          </cell>
          <cell r="W15" t="str">
            <v>SA</v>
          </cell>
          <cell r="X15" t="str">
            <v>5000</v>
          </cell>
          <cell r="Y15" t="str">
            <v>Craig de Laine</v>
          </cell>
          <cell r="Z15" t="str">
            <v xml:space="preserve">08 8418 1129 </v>
          </cell>
          <cell r="AA15" t="str">
            <v>craig.delaine@agn.com.au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Weighted average price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 t="str">
            <v>x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B17" t="str">
            <v>Amadeus</v>
          </cell>
          <cell r="C17" t="str">
            <v>APT Pipelines (NT) Pty Ltd</v>
          </cell>
          <cell r="D17">
            <v>39009737393</v>
          </cell>
          <cell r="E17" t="str">
            <v>NT</v>
          </cell>
          <cell r="F17" t="str">
            <v>Gas</v>
          </cell>
          <cell r="G17" t="str">
            <v>Transmission</v>
          </cell>
          <cell r="H17" t="str">
            <v>Weighted average price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 t="str">
            <v>x</v>
          </cell>
          <cell r="N17" t="str">
            <v>n/a</v>
          </cell>
          <cell r="O17" t="str">
            <v>Level 19, HSBC Building</v>
          </cell>
          <cell r="P17" t="str">
            <v>580 George Street</v>
          </cell>
          <cell r="Q17" t="str">
            <v>SYDNEY</v>
          </cell>
          <cell r="R17" t="str">
            <v>NSW</v>
          </cell>
          <cell r="S17" t="str">
            <v>2000</v>
          </cell>
          <cell r="T17" t="str">
            <v>Level 19, HSBC Building</v>
          </cell>
          <cell r="U17" t="str">
            <v>580 George Street</v>
          </cell>
          <cell r="V17" t="str">
            <v>SYDNEY</v>
          </cell>
          <cell r="W17" t="str">
            <v>NSW</v>
          </cell>
          <cell r="X17" t="str">
            <v>2000</v>
          </cell>
          <cell r="Y17" t="str">
            <v>Alexandra Curran</v>
          </cell>
          <cell r="Z17" t="str">
            <v>02 9275 0020</v>
          </cell>
          <cell r="AA17" t="str">
            <v>alexandra.curran@apa.com.au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B18" t="str">
            <v>APA GasNet</v>
          </cell>
          <cell r="C18" t="str">
            <v>APA GasNet Australia (Operations) Pty Ltd</v>
          </cell>
          <cell r="D18" t="str">
            <v>065083009</v>
          </cell>
          <cell r="E18" t="str">
            <v>Vic</v>
          </cell>
          <cell r="F18" t="str">
            <v>Gas</v>
          </cell>
          <cell r="G18" t="str">
            <v>Transmission</v>
          </cell>
          <cell r="H18" t="str">
            <v>Weighted average price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 t="str">
            <v>x</v>
          </cell>
          <cell r="N18">
            <v>0</v>
          </cell>
          <cell r="O18" t="str">
            <v>Level 19, HSBC Building</v>
          </cell>
          <cell r="P18" t="str">
            <v>580 George Street</v>
          </cell>
          <cell r="Q18" t="str">
            <v>SYDNEY</v>
          </cell>
          <cell r="R18" t="str">
            <v>NSW</v>
          </cell>
          <cell r="S18" t="str">
            <v>2000</v>
          </cell>
          <cell r="T18" t="str">
            <v>PO Box R41</v>
          </cell>
          <cell r="U18">
            <v>0</v>
          </cell>
          <cell r="V18" t="str">
            <v>ROYAL EXCHANGE</v>
          </cell>
          <cell r="W18" t="str">
            <v>NSW</v>
          </cell>
          <cell r="X18" t="str">
            <v>1225</v>
          </cell>
          <cell r="Y18">
            <v>0</v>
          </cell>
          <cell r="Z18" t="str">
            <v>02 9693 0000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B19" t="str">
            <v>Ausgrid</v>
          </cell>
          <cell r="C19" t="str">
            <v>Ausgrid</v>
          </cell>
          <cell r="D19">
            <v>78508211731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 t="str">
            <v>2014-19 Distribution Determination</v>
          </cell>
          <cell r="O19" t="str">
            <v>570 George St</v>
          </cell>
          <cell r="P19">
            <v>0</v>
          </cell>
          <cell r="Q19" t="str">
            <v>SYDNEY</v>
          </cell>
          <cell r="R19" t="str">
            <v>NSW</v>
          </cell>
          <cell r="S19">
            <v>2000</v>
          </cell>
          <cell r="T19" t="str">
            <v>GPO Box 4009</v>
          </cell>
          <cell r="U19">
            <v>0</v>
          </cell>
          <cell r="V19" t="str">
            <v>SYDNEY</v>
          </cell>
          <cell r="W19" t="str">
            <v>NSW</v>
          </cell>
          <cell r="X19" t="str">
            <v>2001</v>
          </cell>
          <cell r="Y19" t="str">
            <v>John Thomson</v>
          </cell>
          <cell r="Z19" t="str">
            <v>(02) 9269 2312</v>
          </cell>
          <cell r="AA19" t="str">
            <v>john.thomson@ausgrid.com.au</v>
          </cell>
          <cell r="AC19" t="str">
            <v>YES</v>
          </cell>
          <cell r="AD19" t="str">
            <v>YES</v>
          </cell>
          <cell r="AE19" t="str">
            <v>YES</v>
          </cell>
          <cell r="AF19" t="str">
            <v>YES</v>
          </cell>
        </row>
        <row r="20">
          <cell r="B20" t="str">
            <v>Ausgrid (Tx Assets)</v>
          </cell>
          <cell r="C20" t="str">
            <v>Ausgrid (Tx Assets)</v>
          </cell>
          <cell r="D20">
            <v>67505337385</v>
          </cell>
          <cell r="E20" t="str">
            <v>NSW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distribution determination</v>
          </cell>
          <cell r="O20">
            <v>0</v>
          </cell>
          <cell r="P20">
            <v>0</v>
          </cell>
          <cell r="Q20">
            <v>0</v>
          </cell>
          <cell r="R20" t="str">
            <v>NSW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B21" t="str">
            <v>AusNet (D)</v>
          </cell>
          <cell r="C21" t="str">
            <v>AusNet Electricity Services Pty Ltd</v>
          </cell>
          <cell r="D21">
            <v>91064651118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2</v>
          </cell>
          <cell r="N21" t="str">
            <v>2016-20 Distribution Determination</v>
          </cell>
          <cell r="O21" t="str">
            <v>Level 32</v>
          </cell>
          <cell r="P21" t="str">
            <v>2 Southbank Boulevard</v>
          </cell>
          <cell r="Q21" t="str">
            <v>SOUTHBANK</v>
          </cell>
          <cell r="R21" t="str">
            <v>Vic</v>
          </cell>
          <cell r="S21" t="str">
            <v>3006</v>
          </cell>
          <cell r="T21" t="str">
            <v>Locked Bag 14051</v>
          </cell>
          <cell r="U21">
            <v>0</v>
          </cell>
          <cell r="V21" t="str">
            <v>MELBOURNE CITY MAIL CENTRE</v>
          </cell>
          <cell r="W21" t="str">
            <v>VIC</v>
          </cell>
          <cell r="X21">
            <v>8001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 t="str">
            <v>YES</v>
          </cell>
          <cell r="AE21" t="str">
            <v>YES</v>
          </cell>
          <cell r="AF21" t="str">
            <v>YES</v>
          </cell>
        </row>
        <row r="22">
          <cell r="B22" t="str">
            <v>AusNet (Gas)</v>
          </cell>
          <cell r="C22" t="str">
            <v>AusNet Gas Services</v>
          </cell>
          <cell r="D22" t="str">
            <v>086015036</v>
          </cell>
          <cell r="E22" t="str">
            <v>Vic</v>
          </cell>
          <cell r="F22" t="str">
            <v>Gas</v>
          </cell>
          <cell r="G22" t="str">
            <v>Distribution</v>
          </cell>
          <cell r="H22" t="str">
            <v>Weighted average price cap</v>
          </cell>
          <cell r="I22" t="str">
            <v>Calendar</v>
          </cell>
          <cell r="J22" t="str">
            <v>December</v>
          </cell>
          <cell r="K22">
            <v>5</v>
          </cell>
          <cell r="L22">
            <v>5</v>
          </cell>
          <cell r="M22" t="str">
            <v>X</v>
          </cell>
          <cell r="N22">
            <v>0</v>
          </cell>
          <cell r="O22" t="str">
            <v>Level 19, HSBC Building</v>
          </cell>
          <cell r="P22" t="str">
            <v>580 George Street</v>
          </cell>
          <cell r="Q22" t="str">
            <v>SYDNEY</v>
          </cell>
          <cell r="R22" t="str">
            <v>NSW</v>
          </cell>
          <cell r="S22" t="str">
            <v>2000</v>
          </cell>
          <cell r="T22" t="str">
            <v>PO Box R41</v>
          </cell>
          <cell r="U22">
            <v>0</v>
          </cell>
          <cell r="V22" t="str">
            <v>ROYAL EXCHANGE</v>
          </cell>
          <cell r="W22" t="str">
            <v>NSW</v>
          </cell>
          <cell r="X22" t="str">
            <v>1225</v>
          </cell>
          <cell r="Y22" t="str">
            <v>Alexandra Curran</v>
          </cell>
          <cell r="Z22" t="str">
            <v>02 9275 0020</v>
          </cell>
          <cell r="AA22" t="str">
            <v>alexandra.curran@apa.com.au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>AusNet (T)</v>
          </cell>
          <cell r="C23" t="str">
            <v>Ausnet Services (Transmission) Ltd</v>
          </cell>
          <cell r="D23">
            <v>48116124362</v>
          </cell>
          <cell r="E23" t="str">
            <v>Vic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March</v>
          </cell>
          <cell r="K23">
            <v>5</v>
          </cell>
          <cell r="L23">
            <v>5</v>
          </cell>
          <cell r="M23">
            <v>2</v>
          </cell>
          <cell r="N23" t="str">
            <v>transmission determination</v>
          </cell>
          <cell r="O23" t="str">
            <v>Level 32</v>
          </cell>
          <cell r="P23" t="str">
            <v>2 Southbank Boulevard</v>
          </cell>
          <cell r="Q23" t="str">
            <v>SOUTHBANK</v>
          </cell>
          <cell r="R23" t="str">
            <v>Vic</v>
          </cell>
          <cell r="S23" t="str">
            <v>3006</v>
          </cell>
          <cell r="T23" t="str">
            <v>Locked Bag 14051</v>
          </cell>
          <cell r="U23">
            <v>0</v>
          </cell>
          <cell r="V23" t="str">
            <v>MELBOURNE CITY MAIL CENTRE</v>
          </cell>
          <cell r="W23" t="str">
            <v>Vic</v>
          </cell>
          <cell r="X23" t="str">
            <v>8001</v>
          </cell>
          <cell r="Y23" t="str">
            <v>Clare Thompson</v>
          </cell>
          <cell r="Z23" t="str">
            <v>03 9695 6670</v>
          </cell>
          <cell r="AA23" t="str">
            <v>clare.e.thompson@ausnetservices.com.au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B24" t="str">
            <v>Australian Distribution Co.</v>
          </cell>
          <cell r="C24" t="str">
            <v>Australian Distribution Co.</v>
          </cell>
          <cell r="D24">
            <v>11222333444</v>
          </cell>
          <cell r="E24" t="str">
            <v>-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2</v>
          </cell>
          <cell r="N24" t="str">
            <v>distribution determination</v>
          </cell>
          <cell r="O24" t="str">
            <v>123 Straight Street</v>
          </cell>
          <cell r="P24">
            <v>0</v>
          </cell>
          <cell r="Q24" t="str">
            <v>SYDNEY</v>
          </cell>
          <cell r="R24" t="str">
            <v>NSW</v>
          </cell>
          <cell r="S24" t="str">
            <v>2000</v>
          </cell>
          <cell r="T24" t="str">
            <v>PO Box 123</v>
          </cell>
          <cell r="U24">
            <v>0</v>
          </cell>
          <cell r="V24" t="str">
            <v>SYDNEY</v>
          </cell>
          <cell r="W24" t="str">
            <v>NSW</v>
          </cell>
          <cell r="X24">
            <v>2000</v>
          </cell>
          <cell r="Y24" t="str">
            <v>Bob Smith</v>
          </cell>
          <cell r="Z24" t="str">
            <v>02 1234 5678</v>
          </cell>
          <cell r="AA24" t="str">
            <v>bob@auselec.net.au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B25" t="str">
            <v>Australian Distribution Co. (Vic)</v>
          </cell>
          <cell r="C25" t="str">
            <v>Australian Distribution Co. (Victoria)</v>
          </cell>
          <cell r="D25">
            <v>11222333444</v>
          </cell>
          <cell r="E25" t="str">
            <v>Vic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Calendar</v>
          </cell>
          <cell r="J25" t="str">
            <v>December</v>
          </cell>
          <cell r="K25">
            <v>5</v>
          </cell>
          <cell r="L25">
            <v>5</v>
          </cell>
          <cell r="M25">
            <v>2</v>
          </cell>
          <cell r="N25" t="str">
            <v>distribution determination</v>
          </cell>
          <cell r="O25" t="str">
            <v>123 Straight Street</v>
          </cell>
          <cell r="P25">
            <v>0</v>
          </cell>
          <cell r="Q25" t="str">
            <v>MELBOURNE</v>
          </cell>
          <cell r="R25" t="str">
            <v>Vic</v>
          </cell>
          <cell r="S25" t="str">
            <v>3000</v>
          </cell>
          <cell r="T25" t="str">
            <v>PO Box 123</v>
          </cell>
          <cell r="U25">
            <v>0</v>
          </cell>
          <cell r="V25" t="str">
            <v>MELBOURNE</v>
          </cell>
          <cell r="W25" t="str">
            <v>VIC</v>
          </cell>
          <cell r="X25" t="str">
            <v>3000</v>
          </cell>
          <cell r="Y25" t="str">
            <v>Bob Smith</v>
          </cell>
          <cell r="Z25" t="str">
            <v>02 1234 5678</v>
          </cell>
          <cell r="AA25" t="str">
            <v>bob@auselec.net.au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B26" t="str">
            <v>Australian Transmission Co.</v>
          </cell>
          <cell r="C26" t="str">
            <v>Australian Transmission Co.</v>
          </cell>
          <cell r="D26">
            <v>11222333444</v>
          </cell>
          <cell r="E26" t="str">
            <v>-</v>
          </cell>
          <cell r="F26" t="str">
            <v>Electricity</v>
          </cell>
          <cell r="G26" t="str">
            <v>Transmission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transmission determination</v>
          </cell>
          <cell r="O26" t="str">
            <v>123 Straight Street</v>
          </cell>
          <cell r="P26">
            <v>0</v>
          </cell>
          <cell r="Q26" t="str">
            <v>SYDNEY</v>
          </cell>
          <cell r="R26" t="str">
            <v>NSW</v>
          </cell>
          <cell r="S26" t="str">
            <v>2000</v>
          </cell>
          <cell r="T26" t="str">
            <v>PO Box 123</v>
          </cell>
          <cell r="U26">
            <v>0</v>
          </cell>
          <cell r="V26" t="str">
            <v>SYDNEY</v>
          </cell>
          <cell r="W26" t="str">
            <v>NSW</v>
          </cell>
          <cell r="X26">
            <v>2000</v>
          </cell>
          <cell r="Y26" t="str">
            <v>Bob Smith</v>
          </cell>
          <cell r="Z26" t="str">
            <v>02 1234 5678</v>
          </cell>
          <cell r="AA26" t="str">
            <v>bob@auselec.net.au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B27" t="str">
            <v>CitiPower</v>
          </cell>
          <cell r="C27" t="str">
            <v>CitiPower</v>
          </cell>
          <cell r="D27">
            <v>76064651056</v>
          </cell>
          <cell r="E27" t="str">
            <v>Vic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>
            <v>2</v>
          </cell>
          <cell r="N27" t="str">
            <v>2016-20 Distribution Determination</v>
          </cell>
          <cell r="O27" t="str">
            <v>40 Market Street</v>
          </cell>
          <cell r="P27">
            <v>0</v>
          </cell>
          <cell r="Q27" t="str">
            <v>MELBOURNE</v>
          </cell>
          <cell r="R27" t="str">
            <v>Vic</v>
          </cell>
          <cell r="S27" t="str">
            <v>3000</v>
          </cell>
          <cell r="T27" t="str">
            <v>Locked Bag 14090</v>
          </cell>
          <cell r="U27">
            <v>0</v>
          </cell>
          <cell r="V27" t="str">
            <v>MELBOURNE</v>
          </cell>
          <cell r="W27" t="str">
            <v>VIC</v>
          </cell>
          <cell r="X27">
            <v>8001</v>
          </cell>
          <cell r="Y27" t="str">
            <v>Hannah Williams</v>
          </cell>
          <cell r="Z27" t="str">
            <v>03 9683 4088</v>
          </cell>
          <cell r="AA27" t="str">
            <v>hwilliams@powercor.com.au</v>
          </cell>
          <cell r="AC27" t="str">
            <v>YES</v>
          </cell>
          <cell r="AD27" t="str">
            <v>YES</v>
          </cell>
          <cell r="AE27" t="str">
            <v>NO</v>
          </cell>
          <cell r="AF27" t="str">
            <v>NO</v>
          </cell>
        </row>
        <row r="28">
          <cell r="B28" t="str">
            <v>Directlink</v>
          </cell>
          <cell r="C28" t="str">
            <v>Directlink</v>
          </cell>
          <cell r="D28">
            <v>16779340889</v>
          </cell>
          <cell r="E28" t="str">
            <v>Qld</v>
          </cell>
          <cell r="F28" t="str">
            <v>Electricity</v>
          </cell>
          <cell r="G28" t="str">
            <v>Transmission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9</v>
          </cell>
          <cell r="L28">
            <v>5</v>
          </cell>
          <cell r="M28">
            <v>5</v>
          </cell>
          <cell r="N28" t="str">
            <v>transmission determination</v>
          </cell>
          <cell r="O28" t="str">
            <v>Level 19, HSBC Building</v>
          </cell>
          <cell r="P28" t="str">
            <v>580 George Street</v>
          </cell>
          <cell r="Q28" t="str">
            <v>SYDNEY</v>
          </cell>
          <cell r="R28" t="str">
            <v>NSW</v>
          </cell>
          <cell r="S28" t="str">
            <v>2000</v>
          </cell>
          <cell r="T28" t="str">
            <v>PO Box R41</v>
          </cell>
          <cell r="U28">
            <v>0</v>
          </cell>
          <cell r="V28" t="str">
            <v>ROYAL EXCHANGE</v>
          </cell>
          <cell r="W28" t="str">
            <v>NSW</v>
          </cell>
          <cell r="X28" t="str">
            <v>1225</v>
          </cell>
          <cell r="Y28" t="str">
            <v>Scott Young</v>
          </cell>
          <cell r="Z28" t="str">
            <v>02 9275 0031</v>
          </cell>
          <cell r="AA28" t="str">
            <v>scott.young@apa.com.au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B29" t="str">
            <v>ElectraNet</v>
          </cell>
          <cell r="C29" t="str">
            <v>ElectraNet</v>
          </cell>
          <cell r="D29">
            <v>41094482416</v>
          </cell>
          <cell r="E29" t="str">
            <v>SA</v>
          </cell>
          <cell r="F29" t="str">
            <v>Electricity</v>
          </cell>
          <cell r="G29" t="str">
            <v>Transmission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transmission determination</v>
          </cell>
          <cell r="O29" t="str">
            <v>52-55 East Terrace</v>
          </cell>
          <cell r="P29" t="str">
            <v>Rymill Park</v>
          </cell>
          <cell r="Q29" t="str">
            <v>ADELAIDE</v>
          </cell>
          <cell r="R29" t="str">
            <v>SA</v>
          </cell>
          <cell r="S29" t="str">
            <v>5000</v>
          </cell>
          <cell r="T29" t="str">
            <v>PO Box 7096</v>
          </cell>
          <cell r="U29" t="str">
            <v>Hutt Street Post Office</v>
          </cell>
          <cell r="V29" t="str">
            <v>ADELAIDE</v>
          </cell>
          <cell r="W29" t="str">
            <v>SA</v>
          </cell>
          <cell r="X29">
            <v>5000</v>
          </cell>
          <cell r="Y29" t="str">
            <v>Bill Jackson</v>
          </cell>
          <cell r="Z29" t="str">
            <v>08 8404 7969</v>
          </cell>
          <cell r="AA29" t="str">
            <v>jackson.bill@electranet.com.au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B30" t="str">
            <v>Endeavour Energy</v>
          </cell>
          <cell r="C30" t="str">
            <v>Endeavour Energy</v>
          </cell>
          <cell r="D30">
            <v>11247365823</v>
          </cell>
          <cell r="E30" t="str">
            <v>NSW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2014-19 Distribution Determination</v>
          </cell>
          <cell r="O30" t="str">
            <v>51 Huntingwood Drive</v>
          </cell>
          <cell r="P30">
            <v>0</v>
          </cell>
          <cell r="Q30" t="str">
            <v>HUNTINGWOOD</v>
          </cell>
          <cell r="R30" t="str">
            <v>NSW</v>
          </cell>
          <cell r="S30" t="str">
            <v>2148</v>
          </cell>
          <cell r="T30" t="str">
            <v>PO Box 811</v>
          </cell>
          <cell r="U30">
            <v>0</v>
          </cell>
          <cell r="V30" t="str">
            <v>SEVEN HILLS</v>
          </cell>
          <cell r="W30" t="str">
            <v>NSW</v>
          </cell>
          <cell r="X30" t="str">
            <v>1730</v>
          </cell>
          <cell r="Y30" t="str">
            <v>Jon Hocking</v>
          </cell>
          <cell r="Z30" t="str">
            <v>02 9853 4386 / 0407 348 156</v>
          </cell>
          <cell r="AA30" t="str">
            <v>Jon.Hocking@Endeavourenergy.com.au</v>
          </cell>
          <cell r="AC30" t="str">
            <v>NO</v>
          </cell>
          <cell r="AD30" t="str">
            <v>YES</v>
          </cell>
          <cell r="AE30" t="str">
            <v>YES</v>
          </cell>
          <cell r="AF30" t="str">
            <v>YES</v>
          </cell>
        </row>
        <row r="31">
          <cell r="B31" t="str">
            <v>Energex</v>
          </cell>
          <cell r="C31" t="str">
            <v>Energex</v>
          </cell>
          <cell r="D31">
            <v>40078849055</v>
          </cell>
          <cell r="E31" t="str">
            <v>Qld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 t="str">
            <v>2015-20 Distribution Determination</v>
          </cell>
          <cell r="O31" t="str">
            <v>26 Reddacliff Street</v>
          </cell>
          <cell r="P31">
            <v>0</v>
          </cell>
          <cell r="Q31" t="str">
            <v>NEWSTEAD</v>
          </cell>
          <cell r="R31" t="str">
            <v>Qld</v>
          </cell>
          <cell r="S31" t="str">
            <v>4006</v>
          </cell>
          <cell r="T31" t="str">
            <v>26 Reddacliff Street</v>
          </cell>
          <cell r="U31">
            <v>0</v>
          </cell>
          <cell r="V31" t="str">
            <v>NEWSTEAD</v>
          </cell>
          <cell r="W31" t="str">
            <v>QLD</v>
          </cell>
          <cell r="X31" t="str">
            <v>4006</v>
          </cell>
          <cell r="Y31" t="str">
            <v>Nicola Roscoe</v>
          </cell>
          <cell r="Z31" t="str">
            <v>07 3664 5891</v>
          </cell>
          <cell r="AA31" t="str">
            <v>nicolaroscoe@energex.com.au</v>
          </cell>
          <cell r="AC31" t="str">
            <v>YES</v>
          </cell>
          <cell r="AD31" t="str">
            <v>YES</v>
          </cell>
          <cell r="AE31" t="str">
            <v>YES</v>
          </cell>
          <cell r="AF31" t="str">
            <v>NO</v>
          </cell>
        </row>
        <row r="32">
          <cell r="B32" t="str">
            <v>Ergon Energy</v>
          </cell>
          <cell r="C32" t="str">
            <v>Ergon Energy</v>
          </cell>
          <cell r="D32">
            <v>50087646062</v>
          </cell>
          <cell r="E32" t="str">
            <v>Qld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 t="str">
            <v>2015-20 Distribution Determination</v>
          </cell>
          <cell r="O32" t="str">
            <v>22 Walker Street</v>
          </cell>
          <cell r="P32">
            <v>0</v>
          </cell>
          <cell r="Q32" t="str">
            <v>TOWNSVILLE</v>
          </cell>
          <cell r="R32" t="str">
            <v>Qld</v>
          </cell>
          <cell r="S32" t="str">
            <v>4810</v>
          </cell>
          <cell r="T32" t="str">
            <v>Po Box 264</v>
          </cell>
          <cell r="U32">
            <v>0</v>
          </cell>
          <cell r="V32" t="str">
            <v>FORTITUDE VALLEY</v>
          </cell>
          <cell r="W32" t="str">
            <v>QLD</v>
          </cell>
          <cell r="X32">
            <v>4006</v>
          </cell>
          <cell r="Y32" t="str">
            <v>Jenny Doyle, Group Manager Regulatory Affairs</v>
          </cell>
          <cell r="Z32" t="str">
            <v>(07) 3851 6416</v>
          </cell>
          <cell r="AA32" t="str">
            <v>jenny.doyle@ergon.com.au</v>
          </cell>
          <cell r="AC32" t="str">
            <v>NO</v>
          </cell>
          <cell r="AD32" t="str">
            <v>YES</v>
          </cell>
          <cell r="AE32" t="str">
            <v>YES</v>
          </cell>
          <cell r="AF32" t="str">
            <v>YES</v>
          </cell>
        </row>
        <row r="33">
          <cell r="B33" t="str">
            <v>Essential Energy</v>
          </cell>
          <cell r="C33" t="str">
            <v>Essential Energy</v>
          </cell>
          <cell r="D33">
            <v>37428185226</v>
          </cell>
          <cell r="E33" t="str">
            <v>NSW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 t="str">
            <v>2014-19 Distribution Determination</v>
          </cell>
          <cell r="O33" t="str">
            <v>8 Buller Street</v>
          </cell>
          <cell r="P33">
            <v>0</v>
          </cell>
          <cell r="Q33" t="str">
            <v>PORT MACQUARIE</v>
          </cell>
          <cell r="R33" t="str">
            <v>NSW</v>
          </cell>
          <cell r="S33" t="str">
            <v>2444</v>
          </cell>
          <cell r="T33" t="str">
            <v>PO Box 5730</v>
          </cell>
          <cell r="U33">
            <v>0</v>
          </cell>
          <cell r="V33" t="str">
            <v>PORT MACQUARIE</v>
          </cell>
          <cell r="W33" t="str">
            <v>NSW</v>
          </cell>
          <cell r="X33" t="str">
            <v>2444</v>
          </cell>
          <cell r="Y33" t="str">
            <v>Catherine Waddell</v>
          </cell>
          <cell r="Z33" t="str">
            <v>02 6338 3553</v>
          </cell>
          <cell r="AA33" t="str">
            <v>catherine.waddell@essentialenergy.com.au</v>
          </cell>
          <cell r="AC33">
            <v>0</v>
          </cell>
          <cell r="AD33">
            <v>0</v>
          </cell>
          <cell r="AE33" t="str">
            <v>YES</v>
          </cell>
          <cell r="AF33" t="str">
            <v>YES</v>
          </cell>
        </row>
        <row r="34">
          <cell r="B34" t="str">
            <v>Jemena Electricity</v>
          </cell>
          <cell r="C34" t="str">
            <v>Jemena Electricity</v>
          </cell>
          <cell r="D34">
            <v>82064651083</v>
          </cell>
          <cell r="E34" t="str">
            <v>Vic</v>
          </cell>
          <cell r="F34" t="str">
            <v>Electricity</v>
          </cell>
          <cell r="G34" t="str">
            <v>Distribution</v>
          </cell>
          <cell r="H34" t="str">
            <v>Revenue cap</v>
          </cell>
          <cell r="I34" t="str">
            <v>Calendar</v>
          </cell>
          <cell r="J34" t="str">
            <v>December</v>
          </cell>
          <cell r="K34">
            <v>5</v>
          </cell>
          <cell r="L34">
            <v>5</v>
          </cell>
          <cell r="M34">
            <v>2</v>
          </cell>
          <cell r="N34" t="str">
            <v>2016-20 Distribution Determination</v>
          </cell>
          <cell r="O34" t="str">
            <v>Level 16</v>
          </cell>
          <cell r="P34" t="str">
            <v>567 Collins Street</v>
          </cell>
          <cell r="Q34" t="str">
            <v>MELBOURNE</v>
          </cell>
          <cell r="R34" t="str">
            <v>VIC</v>
          </cell>
          <cell r="S34" t="str">
            <v>3000</v>
          </cell>
          <cell r="T34" t="str">
            <v>PO Box 16182</v>
          </cell>
          <cell r="U34">
            <v>0</v>
          </cell>
          <cell r="V34" t="str">
            <v>MELBOURNE</v>
          </cell>
          <cell r="W34" t="str">
            <v>VIC</v>
          </cell>
          <cell r="X34">
            <v>8001</v>
          </cell>
          <cell r="Y34" t="str">
            <v>Matthew Serpell</v>
          </cell>
          <cell r="Z34" t="str">
            <v>03 9173 8231</v>
          </cell>
          <cell r="AA34" t="str">
            <v>matthew.serpell@jemena.com.au</v>
          </cell>
          <cell r="AC34">
            <v>0</v>
          </cell>
          <cell r="AD34">
            <v>0</v>
          </cell>
          <cell r="AE34" t="str">
            <v>YES</v>
          </cell>
          <cell r="AF34" t="str">
            <v>NO</v>
          </cell>
        </row>
        <row r="35">
          <cell r="B35" t="str">
            <v>JGN</v>
          </cell>
          <cell r="C35" t="str">
            <v>Jemena Gas Networks (NSW) Ltd</v>
          </cell>
          <cell r="D35" t="str">
            <v>003 004 322</v>
          </cell>
          <cell r="E35" t="str">
            <v>NSW</v>
          </cell>
          <cell r="F35" t="str">
            <v>Gas</v>
          </cell>
          <cell r="G35" t="str">
            <v>Distribution</v>
          </cell>
          <cell r="H35" t="str">
            <v>Weighted average price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B36" t="str">
            <v>Multinet Gas</v>
          </cell>
          <cell r="C36" t="str">
            <v>Multinet Gas (DB No.1) Pty Ltd (ACN 086 026 986), Multinet Gas (DB No.2) Pty Ltd (ACN 086 230 122)</v>
          </cell>
          <cell r="D36" t="str">
            <v>086026986</v>
          </cell>
          <cell r="E36" t="str">
            <v>Vic</v>
          </cell>
          <cell r="F36" t="str">
            <v>Gas</v>
          </cell>
          <cell r="G36" t="str">
            <v>Distribution</v>
          </cell>
          <cell r="H36" t="str">
            <v>Weighted average price cap</v>
          </cell>
          <cell r="I36" t="str">
            <v>Calendar</v>
          </cell>
          <cell r="J36" t="str">
            <v>December</v>
          </cell>
          <cell r="K36">
            <v>5</v>
          </cell>
          <cell r="L36">
            <v>5</v>
          </cell>
          <cell r="M36" t="str">
            <v>x</v>
          </cell>
          <cell r="N36">
            <v>0</v>
          </cell>
          <cell r="O36" t="str">
            <v>6 Nexus Court</v>
          </cell>
          <cell r="P36">
            <v>0</v>
          </cell>
          <cell r="Q36" t="str">
            <v>MULGRAVE</v>
          </cell>
          <cell r="R36" t="str">
            <v>Vic</v>
          </cell>
          <cell r="S36" t="str">
            <v>3149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str">
            <v>Stephanie McDougall</v>
          </cell>
          <cell r="Z36" t="str">
            <v>03 8846 9538</v>
          </cell>
          <cell r="AA36" t="str">
            <v>Stephanie.McDougall@ue.com.au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B37" t="str">
            <v>Murraylink</v>
          </cell>
          <cell r="C37" t="str">
            <v>Murraylink</v>
          </cell>
          <cell r="D37">
            <v>79181207909</v>
          </cell>
          <cell r="E37" t="str">
            <v>SA</v>
          </cell>
          <cell r="F37" t="str">
            <v>Electricity</v>
          </cell>
          <cell r="G37" t="str">
            <v>Transmission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transmission determination</v>
          </cell>
          <cell r="O37" t="str">
            <v>Level 19</v>
          </cell>
          <cell r="P37" t="str">
            <v>580 George Street</v>
          </cell>
          <cell r="Q37" t="str">
            <v>SYDNEY</v>
          </cell>
          <cell r="R37" t="str">
            <v>NSW</v>
          </cell>
          <cell r="S37" t="str">
            <v>2000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str">
            <v>Scott Young</v>
          </cell>
          <cell r="Z37" t="str">
            <v>02 9275 0031</v>
          </cell>
          <cell r="AA37" t="str">
            <v>scott.young@apa.com.au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B38" t="str">
            <v>Power and Water</v>
          </cell>
          <cell r="C38" t="str">
            <v>Power and Water Corporation</v>
          </cell>
          <cell r="D38">
            <v>15947352360</v>
          </cell>
          <cell r="E38" t="str">
            <v>NT</v>
          </cell>
          <cell r="F38" t="str">
            <v>Electricity</v>
          </cell>
          <cell r="G38" t="str">
            <v>Distribution</v>
          </cell>
          <cell r="H38" t="str">
            <v>Revenue cap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 t="str">
            <v>x</v>
          </cell>
          <cell r="N38" t="str">
            <v>distribution determination</v>
          </cell>
          <cell r="O38" t="str">
            <v>GPO Box 1921</v>
          </cell>
          <cell r="P38">
            <v>0</v>
          </cell>
          <cell r="Q38" t="str">
            <v>DARWIN</v>
          </cell>
          <cell r="R38" t="str">
            <v>NT</v>
          </cell>
          <cell r="S38" t="str">
            <v>0801</v>
          </cell>
          <cell r="T38" t="str">
            <v>GPO Box 1921</v>
          </cell>
          <cell r="U38">
            <v>0</v>
          </cell>
          <cell r="V38" t="str">
            <v>DARWIN</v>
          </cell>
          <cell r="W38" t="str">
            <v>NT</v>
          </cell>
          <cell r="X38" t="str">
            <v>0801</v>
          </cell>
          <cell r="Y38" t="str">
            <v>Lucy Moon</v>
          </cell>
          <cell r="Z38" t="str">
            <v>08 8924 5822</v>
          </cell>
          <cell r="AA38" t="str">
            <v>Lucy.Moon@powerwater.com.au</v>
          </cell>
          <cell r="AC38" t="str">
            <v>YES</v>
          </cell>
          <cell r="AD38" t="str">
            <v>YES</v>
          </cell>
          <cell r="AE38" t="str">
            <v>YES</v>
          </cell>
          <cell r="AF38" t="str">
            <v>YES</v>
          </cell>
        </row>
        <row r="39">
          <cell r="B39" t="str">
            <v>Powercor Australia</v>
          </cell>
          <cell r="C39" t="str">
            <v>Powercor Australia</v>
          </cell>
          <cell r="D39">
            <v>89064651109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H39" t="str">
            <v>Revenue cap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  <cell r="O39" t="str">
            <v>40 Market Street</v>
          </cell>
          <cell r="P39">
            <v>0</v>
          </cell>
          <cell r="Q39" t="str">
            <v>MELBOURNE</v>
          </cell>
          <cell r="R39" t="str">
            <v>Vic</v>
          </cell>
          <cell r="S39" t="str">
            <v>3000</v>
          </cell>
          <cell r="T39" t="str">
            <v>Locked bag 14090</v>
          </cell>
          <cell r="U39">
            <v>0</v>
          </cell>
          <cell r="V39" t="str">
            <v>MELBOURNE</v>
          </cell>
          <cell r="W39" t="str">
            <v>VIC</v>
          </cell>
          <cell r="X39">
            <v>8001</v>
          </cell>
          <cell r="Y39" t="str">
            <v>Hannah Williams</v>
          </cell>
          <cell r="Z39" t="str">
            <v>03 9683 4088</v>
          </cell>
          <cell r="AA39" t="str">
            <v>hwilliams@powercor.com.au</v>
          </cell>
          <cell r="AC39">
            <v>0</v>
          </cell>
          <cell r="AD39">
            <v>0</v>
          </cell>
          <cell r="AE39" t="str">
            <v>YES</v>
          </cell>
          <cell r="AF39" t="str">
            <v>YES</v>
          </cell>
        </row>
        <row r="40">
          <cell r="B40" t="str">
            <v>Powerlink</v>
          </cell>
          <cell r="C40" t="str">
            <v>Queensland Electricity Transmission Corporation Limited trading as Powerlink Queensland</v>
          </cell>
          <cell r="D40">
            <v>82078849233</v>
          </cell>
          <cell r="E40" t="str">
            <v>Qld</v>
          </cell>
          <cell r="F40" t="str">
            <v>Electricity</v>
          </cell>
          <cell r="G40" t="str">
            <v>Transmission</v>
          </cell>
          <cell r="H40" t="str">
            <v>Revenue cap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5</v>
          </cell>
          <cell r="M40">
            <v>5</v>
          </cell>
          <cell r="N40" t="str">
            <v>transmission determination</v>
          </cell>
          <cell r="O40" t="str">
            <v>33 Harold St</v>
          </cell>
          <cell r="P40">
            <v>0</v>
          </cell>
          <cell r="Q40" t="str">
            <v>VIRGINIA</v>
          </cell>
          <cell r="R40" t="str">
            <v>Qld</v>
          </cell>
          <cell r="S40" t="str">
            <v>4014</v>
          </cell>
          <cell r="T40" t="str">
            <v>PO Box 1193</v>
          </cell>
          <cell r="U40">
            <v>0</v>
          </cell>
          <cell r="V40" t="str">
            <v>VIRGINIA</v>
          </cell>
          <cell r="W40" t="str">
            <v>QLD</v>
          </cell>
          <cell r="X40">
            <v>4014</v>
          </cell>
          <cell r="Y40" t="str">
            <v>Jennifer Harris</v>
          </cell>
          <cell r="Z40" t="str">
            <v>07 3860 2667</v>
          </cell>
          <cell r="AA40" t="str">
            <v>jharris@powerlink.com.au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B41" t="str">
            <v>Roma to Brisbane Pipeline</v>
          </cell>
          <cell r="C41" t="str">
            <v>APT Petroleum Pipelines Limited t/a Roma to Brisbane Pipeline</v>
          </cell>
          <cell r="D41" t="str">
            <v>009 737 393</v>
          </cell>
          <cell r="E41" t="str">
            <v>Qld</v>
          </cell>
          <cell r="F41" t="str">
            <v>Gas</v>
          </cell>
          <cell r="G41" t="str">
            <v>Transmission</v>
          </cell>
          <cell r="H41" t="str">
            <v>Weighted average price cap</v>
          </cell>
          <cell r="I41" t="str">
            <v>Financial</v>
          </cell>
          <cell r="J41" t="str">
            <v>June</v>
          </cell>
          <cell r="K41">
            <v>5</v>
          </cell>
          <cell r="L41">
            <v>5</v>
          </cell>
          <cell r="M41" t="str">
            <v>x</v>
          </cell>
          <cell r="N41" t="str">
            <v>n/a</v>
          </cell>
          <cell r="O41" t="str">
            <v>580 George Street</v>
          </cell>
          <cell r="P41">
            <v>0</v>
          </cell>
          <cell r="Q41" t="str">
            <v>SYDNEY</v>
          </cell>
          <cell r="R41" t="str">
            <v>NSW</v>
          </cell>
          <cell r="S41" t="str">
            <v>2000</v>
          </cell>
          <cell r="T41" t="str">
            <v>PO Box R41</v>
          </cell>
          <cell r="U41">
            <v>0</v>
          </cell>
          <cell r="V41" t="str">
            <v>ROYAL EXCHANGE</v>
          </cell>
          <cell r="W41" t="str">
            <v>NSW</v>
          </cell>
          <cell r="X41" t="str">
            <v>1225</v>
          </cell>
          <cell r="Y41" t="str">
            <v>Mark Allen</v>
          </cell>
          <cell r="Z41" t="str">
            <v>02 9275 0010</v>
          </cell>
          <cell r="AA41" t="str">
            <v>mark.allen@apa.com.au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B42" t="str">
            <v>SA Power Networks</v>
          </cell>
          <cell r="C42" t="str">
            <v>SA Power Networks</v>
          </cell>
          <cell r="D42">
            <v>13332330749</v>
          </cell>
          <cell r="E42" t="str">
            <v>SA</v>
          </cell>
          <cell r="F42" t="str">
            <v>Electricity</v>
          </cell>
          <cell r="G42" t="str">
            <v>Distribution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5</v>
          </cell>
          <cell r="L42">
            <v>5</v>
          </cell>
          <cell r="M42">
            <v>5</v>
          </cell>
          <cell r="N42" t="str">
            <v>2015-20 Distribution Determination</v>
          </cell>
          <cell r="O42" t="str">
            <v>1 Anzac Highway</v>
          </cell>
          <cell r="P42">
            <v>0</v>
          </cell>
          <cell r="Q42" t="str">
            <v>KESWICK</v>
          </cell>
          <cell r="R42" t="str">
            <v>SA</v>
          </cell>
          <cell r="S42" t="str">
            <v>5035</v>
          </cell>
          <cell r="T42" t="str">
            <v>GPO Box 77</v>
          </cell>
          <cell r="U42">
            <v>0</v>
          </cell>
          <cell r="V42" t="str">
            <v>ADELAIDE</v>
          </cell>
          <cell r="W42" t="str">
            <v>SA</v>
          </cell>
          <cell r="X42" t="str">
            <v>5000</v>
          </cell>
          <cell r="Y42" t="str">
            <v>Richard Sibly</v>
          </cell>
          <cell r="Z42" t="str">
            <v>08 8404 5613</v>
          </cell>
          <cell r="AA42" t="str">
            <v>richard.sibly@sapowernetworks.com.au</v>
          </cell>
          <cell r="AC42">
            <v>0</v>
          </cell>
          <cell r="AD42">
            <v>0</v>
          </cell>
          <cell r="AE42" t="str">
            <v>YES</v>
          </cell>
          <cell r="AF42" t="str">
            <v>YES</v>
          </cell>
        </row>
        <row r="43">
          <cell r="B43" t="str">
            <v>TasNetworks (D)</v>
          </cell>
          <cell r="C43" t="str">
            <v>TasNetworks (D)</v>
          </cell>
          <cell r="D43">
            <v>24167357299</v>
          </cell>
          <cell r="E43" t="str">
            <v>Tas</v>
          </cell>
          <cell r="F43" t="str">
            <v>Electricity</v>
          </cell>
          <cell r="G43" t="str">
            <v>Distribution</v>
          </cell>
          <cell r="H43" t="str">
            <v>Revenue cap</v>
          </cell>
          <cell r="I43" t="str">
            <v>Financial</v>
          </cell>
          <cell r="J43" t="str">
            <v>June</v>
          </cell>
          <cell r="K43">
            <v>5</v>
          </cell>
          <cell r="L43">
            <v>5</v>
          </cell>
          <cell r="M43">
            <v>5</v>
          </cell>
          <cell r="N43" t="str">
            <v>distribution determination</v>
          </cell>
          <cell r="O43" t="str">
            <v>1-7 Maria Street</v>
          </cell>
          <cell r="P43">
            <v>0</v>
          </cell>
          <cell r="Q43" t="str">
            <v>LENAH VALLEY</v>
          </cell>
          <cell r="R43" t="str">
            <v>Tas</v>
          </cell>
          <cell r="S43" t="str">
            <v>7008</v>
          </cell>
          <cell r="T43" t="str">
            <v>PO Box 606</v>
          </cell>
          <cell r="U43">
            <v>0</v>
          </cell>
          <cell r="V43" t="str">
            <v>MOONAH</v>
          </cell>
          <cell r="W43" t="str">
            <v>Tas</v>
          </cell>
          <cell r="X43" t="str">
            <v>7009</v>
          </cell>
          <cell r="Y43" t="str">
            <v>John Sayers</v>
          </cell>
          <cell r="Z43" t="str">
            <v>03 6271 6469</v>
          </cell>
          <cell r="AA43" t="str">
            <v>john.sayers@tasnetworks.com.au</v>
          </cell>
          <cell r="AC43" t="str">
            <v>YES</v>
          </cell>
          <cell r="AD43" t="str">
            <v>YES</v>
          </cell>
          <cell r="AE43" t="str">
            <v>YES</v>
          </cell>
          <cell r="AF43" t="str">
            <v>YES</v>
          </cell>
        </row>
        <row r="44">
          <cell r="B44" t="str">
            <v>TasNetworks (T)</v>
          </cell>
          <cell r="C44" t="str">
            <v>TasNetworks (T)</v>
          </cell>
          <cell r="D44">
            <v>24167357299</v>
          </cell>
          <cell r="E44" t="str">
            <v>Tas</v>
          </cell>
          <cell r="F44" t="str">
            <v>Electricity</v>
          </cell>
          <cell r="G44" t="str">
            <v>Transmission</v>
          </cell>
          <cell r="H44" t="str">
            <v>Revenue cap</v>
          </cell>
          <cell r="I44" t="str">
            <v>Financial</v>
          </cell>
          <cell r="J44" t="str">
            <v>June</v>
          </cell>
          <cell r="K44">
            <v>5</v>
          </cell>
          <cell r="L44">
            <v>5</v>
          </cell>
          <cell r="M44">
            <v>5</v>
          </cell>
          <cell r="N44" t="str">
            <v>transmission determination</v>
          </cell>
          <cell r="O44" t="str">
            <v>1-7 Maria Street</v>
          </cell>
          <cell r="P44">
            <v>0</v>
          </cell>
          <cell r="Q44" t="str">
            <v>LENAH VALLEY</v>
          </cell>
          <cell r="R44" t="str">
            <v>Tas</v>
          </cell>
          <cell r="S44" t="str">
            <v>7008</v>
          </cell>
          <cell r="T44" t="str">
            <v>PO Box 606</v>
          </cell>
          <cell r="U44">
            <v>0</v>
          </cell>
          <cell r="V44" t="str">
            <v>MOONAH</v>
          </cell>
          <cell r="W44" t="str">
            <v>Tas</v>
          </cell>
          <cell r="X44" t="str">
            <v>7009</v>
          </cell>
          <cell r="Y44" t="str">
            <v>John Sayers</v>
          </cell>
          <cell r="Z44" t="str">
            <v>03 6271 6469</v>
          </cell>
          <cell r="AA44" t="str">
            <v>john.sayers@tasnetworks.com.au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B45" t="str">
            <v>TransGrid</v>
          </cell>
          <cell r="C45" t="str">
            <v>NSW Electricity Networks Operations Pty Ltd trading as TransGrid</v>
          </cell>
          <cell r="D45">
            <v>609169959</v>
          </cell>
          <cell r="E45" t="str">
            <v>NSW</v>
          </cell>
          <cell r="F45" t="str">
            <v>Electricity</v>
          </cell>
          <cell r="G45" t="str">
            <v>Transmission</v>
          </cell>
          <cell r="H45" t="str">
            <v>Revenue cap</v>
          </cell>
          <cell r="I45" t="str">
            <v>Financial</v>
          </cell>
          <cell r="J45" t="str">
            <v>June</v>
          </cell>
          <cell r="K45">
            <v>5</v>
          </cell>
          <cell r="L45">
            <v>4</v>
          </cell>
          <cell r="M45">
            <v>5</v>
          </cell>
          <cell r="N45" t="str">
            <v>transmission determination</v>
          </cell>
          <cell r="O45" t="str">
            <v>180 Thomas Street</v>
          </cell>
          <cell r="P45">
            <v>0</v>
          </cell>
          <cell r="Q45" t="str">
            <v>SYDNEY</v>
          </cell>
          <cell r="R45" t="str">
            <v>NSW</v>
          </cell>
          <cell r="S45" t="str">
            <v>2000</v>
          </cell>
          <cell r="T45" t="str">
            <v>PO Box A1000</v>
          </cell>
          <cell r="U45">
            <v>0</v>
          </cell>
          <cell r="V45" t="str">
            <v>SYDNEY SOUTH</v>
          </cell>
          <cell r="W45" t="str">
            <v>NSW</v>
          </cell>
          <cell r="X45" t="str">
            <v>1235</v>
          </cell>
          <cell r="Y45" t="str">
            <v>Garrie Chubb</v>
          </cell>
          <cell r="Z45" t="str">
            <v>0408 210 221</v>
          </cell>
          <cell r="AA45" t="str">
            <v>garrie.chubb@transgrid.com.au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B46" t="str">
            <v>United Energy</v>
          </cell>
          <cell r="C46" t="str">
            <v>United Energy</v>
          </cell>
          <cell r="D46">
            <v>70064651029</v>
          </cell>
          <cell r="E46" t="str">
            <v>Vic</v>
          </cell>
          <cell r="F46" t="str">
            <v>Electricity</v>
          </cell>
          <cell r="G46" t="str">
            <v>Distribution</v>
          </cell>
          <cell r="H46" t="str">
            <v>Revenue cap</v>
          </cell>
          <cell r="I46" t="str">
            <v>Calendar</v>
          </cell>
          <cell r="J46" t="str">
            <v>December</v>
          </cell>
          <cell r="K46">
            <v>5</v>
          </cell>
          <cell r="L46">
            <v>5</v>
          </cell>
          <cell r="M46">
            <v>2</v>
          </cell>
          <cell r="N46" t="str">
            <v>2016-20 Distribution Determination</v>
          </cell>
          <cell r="O46" t="str">
            <v>Level 3</v>
          </cell>
          <cell r="P46" t="str">
            <v>6 Nexus Court</v>
          </cell>
          <cell r="Q46" t="str">
            <v>MULGRAVE</v>
          </cell>
          <cell r="R46" t="str">
            <v>Vic</v>
          </cell>
          <cell r="S46" t="str">
            <v>3149</v>
          </cell>
          <cell r="T46" t="str">
            <v>PO Box 449</v>
          </cell>
          <cell r="U46">
            <v>0</v>
          </cell>
          <cell r="V46" t="str">
            <v>MOUNT WAVERLEY</v>
          </cell>
          <cell r="W46" t="str">
            <v>VIC</v>
          </cell>
          <cell r="X46">
            <v>3170</v>
          </cell>
          <cell r="Y46" t="str">
            <v>Mathew Abraham</v>
          </cell>
          <cell r="Z46" t="str">
            <v>03 8846 9758</v>
          </cell>
          <cell r="AA46" t="str">
            <v>mathew.abraham@ue.com.au</v>
          </cell>
          <cell r="AC46">
            <v>0</v>
          </cell>
          <cell r="AD46">
            <v>0</v>
          </cell>
          <cell r="AE46" t="str">
            <v>YES</v>
          </cell>
          <cell r="AF46" t="str">
            <v>NO</v>
          </cell>
        </row>
        <row r="47">
          <cell r="B47" t="str">
            <v>Western Power (D)</v>
          </cell>
          <cell r="C47" t="str">
            <v>Western Power (D)</v>
          </cell>
          <cell r="D47">
            <v>18540492861</v>
          </cell>
          <cell r="E47" t="str">
            <v>WA</v>
          </cell>
          <cell r="F47" t="str">
            <v>Electricity</v>
          </cell>
          <cell r="G47" t="str">
            <v>Distribution</v>
          </cell>
          <cell r="H47" t="str">
            <v>Revenue cap</v>
          </cell>
          <cell r="I47" t="str">
            <v>Financial</v>
          </cell>
          <cell r="J47" t="str">
            <v>June</v>
          </cell>
          <cell r="K47">
            <v>12</v>
          </cell>
          <cell r="L47">
            <v>4</v>
          </cell>
          <cell r="M47" t="str">
            <v>x</v>
          </cell>
          <cell r="N47" t="str">
            <v>distribution determination</v>
          </cell>
          <cell r="O47" t="str">
            <v>363 Wellington Street</v>
          </cell>
          <cell r="P47">
            <v>0</v>
          </cell>
          <cell r="Q47" t="str">
            <v>PERTH</v>
          </cell>
          <cell r="R47" t="str">
            <v>WA</v>
          </cell>
          <cell r="S47" t="str">
            <v>6000</v>
          </cell>
          <cell r="T47" t="str">
            <v>GPO Box L921</v>
          </cell>
          <cell r="U47">
            <v>0</v>
          </cell>
          <cell r="V47" t="str">
            <v>PERTH</v>
          </cell>
          <cell r="W47" t="str">
            <v>WA</v>
          </cell>
          <cell r="X47">
            <v>6842</v>
          </cell>
          <cell r="Y47" t="str">
            <v>Judy Hunter</v>
          </cell>
          <cell r="Z47" t="str">
            <v>08 9326 6239</v>
          </cell>
          <cell r="AA47" t="str">
            <v>judy.hunter@westernpower.com.au</v>
          </cell>
          <cell r="AC47">
            <v>0</v>
          </cell>
          <cell r="AD47">
            <v>0</v>
          </cell>
          <cell r="AE47" t="str">
            <v>YES</v>
          </cell>
          <cell r="AF47" t="str">
            <v>YES</v>
          </cell>
        </row>
        <row r="48">
          <cell r="B48" t="str">
            <v>Western Power (T)</v>
          </cell>
          <cell r="C48" t="str">
            <v>Western Power (T)</v>
          </cell>
          <cell r="D48">
            <v>18540492861</v>
          </cell>
          <cell r="E48" t="str">
            <v>WA</v>
          </cell>
          <cell r="F48" t="str">
            <v>Electricity</v>
          </cell>
          <cell r="G48" t="str">
            <v>Transmission</v>
          </cell>
          <cell r="H48" t="str">
            <v>Revenue cap</v>
          </cell>
          <cell r="I48" t="str">
            <v>Financial</v>
          </cell>
          <cell r="J48" t="str">
            <v>June</v>
          </cell>
          <cell r="K48">
            <v>12</v>
          </cell>
          <cell r="L48">
            <v>4</v>
          </cell>
          <cell r="M48" t="str">
            <v>x</v>
          </cell>
          <cell r="N48" t="str">
            <v>transmission determination</v>
          </cell>
          <cell r="O48" t="str">
            <v>363 Wellington Street</v>
          </cell>
          <cell r="P48">
            <v>0</v>
          </cell>
          <cell r="Q48" t="str">
            <v>PERTH</v>
          </cell>
          <cell r="R48" t="str">
            <v>WA</v>
          </cell>
          <cell r="S48" t="str">
            <v>6000</v>
          </cell>
          <cell r="T48" t="str">
            <v>GPO Box L921</v>
          </cell>
          <cell r="U48">
            <v>0</v>
          </cell>
          <cell r="V48" t="str">
            <v>PERTH</v>
          </cell>
          <cell r="W48" t="str">
            <v>WA</v>
          </cell>
          <cell r="X48">
            <v>6842</v>
          </cell>
          <cell r="Y48" t="str">
            <v>Judy Hunter</v>
          </cell>
          <cell r="Z48" t="str">
            <v>08 9326 6239</v>
          </cell>
          <cell r="AA48" t="str">
            <v>judy.hunter@westernpower.com.au</v>
          </cell>
          <cell r="AC48">
            <v>0</v>
          </cell>
          <cell r="AD48">
            <v>0</v>
          </cell>
          <cell r="AE48" t="str">
            <v>YES</v>
          </cell>
          <cell r="AF48" t="str">
            <v>YES</v>
          </cell>
        </row>
        <row r="54">
          <cell r="B54" t="str">
            <v>ARR</v>
          </cell>
          <cell r="C54" t="str">
            <v>ANNUAL REPORTING STATEMENT</v>
          </cell>
          <cell r="E54" t="e">
            <v>#REF!</v>
          </cell>
        </row>
        <row r="55">
          <cell r="B55" t="str">
            <v>CA</v>
          </cell>
          <cell r="C55" t="str">
            <v>CATEGORY ANALYSIS</v>
          </cell>
          <cell r="E55" t="e">
            <v>#REF!</v>
          </cell>
        </row>
        <row r="56">
          <cell r="B56" t="str">
            <v>CPI</v>
          </cell>
          <cell r="C56" t="str">
            <v>CPI</v>
          </cell>
          <cell r="E56">
            <v>0</v>
          </cell>
        </row>
        <row r="57">
          <cell r="B57" t="str">
            <v>EB</v>
          </cell>
          <cell r="C57" t="str">
            <v>ECONOMIC BENCHMARKING</v>
          </cell>
          <cell r="E57" t="e">
            <v>#REF!</v>
          </cell>
        </row>
        <row r="58">
          <cell r="B58" t="str">
            <v>PTRM</v>
          </cell>
          <cell r="C58" t="str">
            <v>POST TAX REVENUE MODEL</v>
          </cell>
          <cell r="E58" t="str">
            <v>2024</v>
          </cell>
        </row>
        <row r="59">
          <cell r="B59" t="str">
            <v>Reset</v>
          </cell>
          <cell r="C59" t="str">
            <v>REGULATORY REPORTING STATEMENT</v>
          </cell>
          <cell r="E59" t="str">
            <v>2024</v>
          </cell>
        </row>
        <row r="60">
          <cell r="B60" t="str">
            <v>RFM</v>
          </cell>
          <cell r="C60" t="str">
            <v>ROLL FORWARD MODEL</v>
          </cell>
          <cell r="E60" t="str">
            <v>2019</v>
          </cell>
        </row>
        <row r="61">
          <cell r="B61" t="str">
            <v>WACC</v>
          </cell>
          <cell r="C61" t="str">
            <v>WEIGHTED AVERAGE COST OF CAPITAL</v>
          </cell>
          <cell r="E61" t="str">
            <v>2024</v>
          </cell>
        </row>
        <row r="64">
          <cell r="B64" t="str">
            <v>Actual</v>
          </cell>
        </row>
        <row r="65">
          <cell r="B65" t="str">
            <v>Estimate</v>
          </cell>
        </row>
        <row r="66">
          <cell r="B66" t="str">
            <v>Consolidated</v>
          </cell>
        </row>
        <row r="67">
          <cell r="B67" t="str">
            <v>Recast</v>
          </cell>
        </row>
        <row r="68">
          <cell r="B68" t="str">
            <v>Public</v>
          </cell>
        </row>
        <row r="72">
          <cell r="B72" t="str">
            <v>After appeal</v>
          </cell>
        </row>
        <row r="73">
          <cell r="B73" t="str">
            <v>Draft decision</v>
          </cell>
        </row>
        <row r="74">
          <cell r="B74" t="str">
            <v>Final decision</v>
          </cell>
        </row>
        <row r="75">
          <cell r="B75" t="str">
            <v>PTRM update 1</v>
          </cell>
        </row>
        <row r="76">
          <cell r="B76" t="str">
            <v>PTRM update 2</v>
          </cell>
        </row>
        <row r="77">
          <cell r="B77" t="str">
            <v>PTRM update 3</v>
          </cell>
        </row>
        <row r="78">
          <cell r="B78" t="str">
            <v>PTRM update 4</v>
          </cell>
        </row>
        <row r="79">
          <cell r="B79" t="str">
            <v>PTRM update 5</v>
          </cell>
        </row>
        <row r="80">
          <cell r="B80" t="str">
            <v>PTRM update 6</v>
          </cell>
        </row>
        <row r="81">
          <cell r="B81" t="str">
            <v>PTRM update 7</v>
          </cell>
        </row>
        <row r="82">
          <cell r="B82" t="str">
            <v>Regulatory proposal</v>
          </cell>
        </row>
        <row r="83">
          <cell r="B83" t="str">
            <v>Reporting</v>
          </cell>
        </row>
        <row r="84">
          <cell r="B84" t="str">
            <v>Revised regulatory proposal</v>
          </cell>
        </row>
        <row r="92">
          <cell r="B92">
            <v>1</v>
          </cell>
          <cell r="C92" t="str">
            <v>dms_FRCP_y1</v>
          </cell>
          <cell r="D92">
            <v>1</v>
          </cell>
          <cell r="E92" t="str">
            <v>CRCP_y1</v>
          </cell>
          <cell r="F92" t="str">
            <v>2019-20</v>
          </cell>
          <cell r="H92" t="str">
            <v>2018-19</v>
          </cell>
          <cell r="J92">
            <v>1</v>
          </cell>
          <cell r="M92" t="str">
            <v>2019-20</v>
          </cell>
          <cell r="O92">
            <v>2020</v>
          </cell>
        </row>
        <row r="93">
          <cell r="B93">
            <v>2</v>
          </cell>
          <cell r="C93" t="str">
            <v>dms_FRCP_y2</v>
          </cell>
          <cell r="D93">
            <v>2</v>
          </cell>
          <cell r="E93" t="str">
            <v>CRCP_y2</v>
          </cell>
          <cell r="F93" t="str">
            <v>2020-21</v>
          </cell>
          <cell r="H93" t="str">
            <v>2017-18</v>
          </cell>
          <cell r="J93">
            <v>2</v>
          </cell>
          <cell r="M93" t="str">
            <v>2020-21</v>
          </cell>
          <cell r="O93">
            <v>2021</v>
          </cell>
        </row>
        <row r="94">
          <cell r="B94">
            <v>3</v>
          </cell>
          <cell r="C94" t="str">
            <v>dms_FRCP_y3</v>
          </cell>
          <cell r="D94">
            <v>3</v>
          </cell>
          <cell r="E94" t="str">
            <v>CRCP_y3</v>
          </cell>
          <cell r="F94" t="str">
            <v>2021-22</v>
          </cell>
          <cell r="H94" t="str">
            <v>2016-17</v>
          </cell>
          <cell r="J94">
            <v>3</v>
          </cell>
          <cell r="M94" t="str">
            <v>2021-22</v>
          </cell>
          <cell r="O94">
            <v>2022</v>
          </cell>
        </row>
        <row r="95">
          <cell r="B95">
            <v>4</v>
          </cell>
          <cell r="C95" t="str">
            <v>dms_FRCP_y4</v>
          </cell>
          <cell r="D95">
            <v>4</v>
          </cell>
          <cell r="E95" t="str">
            <v>CRCP_y4</v>
          </cell>
          <cell r="F95" t="str">
            <v>2022-23</v>
          </cell>
          <cell r="H95" t="str">
            <v>2015-16</v>
          </cell>
          <cell r="J95">
            <v>4</v>
          </cell>
          <cell r="M95" t="str">
            <v>2022-23</v>
          </cell>
          <cell r="O95">
            <v>2023</v>
          </cell>
        </row>
        <row r="96">
          <cell r="B96">
            <v>5</v>
          </cell>
          <cell r="C96" t="str">
            <v>dms_FRCP_y5</v>
          </cell>
          <cell r="D96">
            <v>5</v>
          </cell>
          <cell r="E96" t="str">
            <v>CRCP_y5</v>
          </cell>
          <cell r="F96" t="str">
            <v>2023-24</v>
          </cell>
          <cell r="H96" t="str">
            <v>2014-15</v>
          </cell>
          <cell r="J96">
            <v>5</v>
          </cell>
          <cell r="M96" t="str">
            <v>2023-24</v>
          </cell>
          <cell r="O96">
            <v>2024</v>
          </cell>
        </row>
        <row r="97">
          <cell r="B97">
            <v>6</v>
          </cell>
          <cell r="C97" t="str">
            <v>dms_FRCP_y6</v>
          </cell>
          <cell r="D97">
            <v>6</v>
          </cell>
          <cell r="E97" t="str">
            <v>CRCP_y6</v>
          </cell>
          <cell r="F97" t="str">
            <v>2024-25</v>
          </cell>
          <cell r="H97" t="str">
            <v>2013-14</v>
          </cell>
          <cell r="J97">
            <v>6</v>
          </cell>
          <cell r="M97" t="str">
            <v>2024-25</v>
          </cell>
          <cell r="O97">
            <v>2025</v>
          </cell>
        </row>
        <row r="98">
          <cell r="B98">
            <v>7</v>
          </cell>
          <cell r="C98" t="str">
            <v>dms_FRCP_y7</v>
          </cell>
          <cell r="D98">
            <v>7</v>
          </cell>
          <cell r="E98" t="str">
            <v>CRCP_y7</v>
          </cell>
          <cell r="F98" t="str">
            <v>2025-26</v>
          </cell>
          <cell r="H98" t="str">
            <v>2012-13</v>
          </cell>
          <cell r="J98">
            <v>7</v>
          </cell>
          <cell r="M98" t="str">
            <v>2025-26</v>
          </cell>
          <cell r="O98">
            <v>2026</v>
          </cell>
        </row>
        <row r="99">
          <cell r="B99">
            <v>8</v>
          </cell>
          <cell r="C99" t="str">
            <v>dms_FRCP_y8</v>
          </cell>
          <cell r="D99">
            <v>8</v>
          </cell>
          <cell r="E99" t="str">
            <v>CRCP_y8</v>
          </cell>
          <cell r="F99" t="str">
            <v>2026-27</v>
          </cell>
          <cell r="H99" t="str">
            <v>2011-12</v>
          </cell>
          <cell r="J99">
            <v>8</v>
          </cell>
          <cell r="M99" t="str">
            <v>2026-27</v>
          </cell>
          <cell r="O99">
            <v>2027</v>
          </cell>
        </row>
        <row r="100">
          <cell r="B100">
            <v>9</v>
          </cell>
          <cell r="C100" t="str">
            <v>dms_FRCP_y9</v>
          </cell>
          <cell r="D100">
            <v>9</v>
          </cell>
          <cell r="E100" t="str">
            <v>CRCP_y9</v>
          </cell>
          <cell r="F100" t="str">
            <v>2027-28</v>
          </cell>
          <cell r="H100" t="str">
            <v>2010-11</v>
          </cell>
          <cell r="J100">
            <v>9</v>
          </cell>
          <cell r="M100" t="str">
            <v>2027-28</v>
          </cell>
          <cell r="O100">
            <v>2028</v>
          </cell>
        </row>
        <row r="101">
          <cell r="B101">
            <v>10</v>
          </cell>
          <cell r="C101" t="str">
            <v>dms_FRCP_y10</v>
          </cell>
          <cell r="D101">
            <v>10</v>
          </cell>
          <cell r="E101" t="str">
            <v>CRCP_y10</v>
          </cell>
          <cell r="F101" t="str">
            <v>2028-29</v>
          </cell>
          <cell r="H101" t="str">
            <v>2009-10</v>
          </cell>
          <cell r="J101">
            <v>10</v>
          </cell>
          <cell r="M101" t="str">
            <v>2028-29</v>
          </cell>
          <cell r="O101">
            <v>2029</v>
          </cell>
        </row>
        <row r="102">
          <cell r="B102">
            <v>11</v>
          </cell>
          <cell r="C102" t="str">
            <v>dms_FRCP_y11</v>
          </cell>
          <cell r="D102">
            <v>11</v>
          </cell>
          <cell r="E102" t="str">
            <v>CRCP_y11</v>
          </cell>
          <cell r="F102" t="str">
            <v>2029-30</v>
          </cell>
          <cell r="H102" t="str">
            <v>2008-09</v>
          </cell>
          <cell r="J102">
            <v>11</v>
          </cell>
          <cell r="M102" t="str">
            <v>2029-30</v>
          </cell>
          <cell r="O102">
            <v>2030</v>
          </cell>
        </row>
        <row r="103">
          <cell r="B103">
            <v>12</v>
          </cell>
          <cell r="C103" t="str">
            <v>dms_FRCP_y12</v>
          </cell>
          <cell r="D103">
            <v>12</v>
          </cell>
          <cell r="E103" t="str">
            <v>CRCP_y12</v>
          </cell>
          <cell r="F103" t="str">
            <v>2030-31</v>
          </cell>
          <cell r="H103" t="str">
            <v>2007-08</v>
          </cell>
          <cell r="J103">
            <v>12</v>
          </cell>
          <cell r="M103" t="str">
            <v>2030-31</v>
          </cell>
          <cell r="O103">
            <v>2031</v>
          </cell>
        </row>
        <row r="104">
          <cell r="B104">
            <v>13</v>
          </cell>
          <cell r="C104" t="str">
            <v>dms_FRCP_y13</v>
          </cell>
          <cell r="D104">
            <v>13</v>
          </cell>
          <cell r="E104" t="str">
            <v>CRCP_y13</v>
          </cell>
          <cell r="F104" t="str">
            <v>2031-32</v>
          </cell>
          <cell r="H104" t="str">
            <v>2006-07</v>
          </cell>
          <cell r="J104">
            <v>13</v>
          </cell>
          <cell r="M104" t="str">
            <v>2031-32</v>
          </cell>
          <cell r="O104">
            <v>2032</v>
          </cell>
        </row>
        <row r="105">
          <cell r="B105">
            <v>14</v>
          </cell>
          <cell r="C105" t="str">
            <v>dms_FRCP_y14</v>
          </cell>
          <cell r="D105">
            <v>14</v>
          </cell>
          <cell r="E105" t="str">
            <v>CRCP_y14</v>
          </cell>
          <cell r="F105" t="str">
            <v>2032-33</v>
          </cell>
          <cell r="H105" t="str">
            <v>2005-06</v>
          </cell>
          <cell r="J105">
            <v>14</v>
          </cell>
          <cell r="M105" t="str">
            <v>2032-33</v>
          </cell>
          <cell r="O105">
            <v>2033</v>
          </cell>
        </row>
        <row r="106">
          <cell r="B106">
            <v>15</v>
          </cell>
          <cell r="C106" t="str">
            <v>dms_FRCP_y15</v>
          </cell>
          <cell r="D106">
            <v>15</v>
          </cell>
          <cell r="E106" t="str">
            <v>CRCP_y15</v>
          </cell>
          <cell r="H106" t="str">
            <v>2004-05</v>
          </cell>
          <cell r="J106">
            <v>15</v>
          </cell>
          <cell r="M106" t="str">
            <v>2033-34</v>
          </cell>
          <cell r="O106">
            <v>2034</v>
          </cell>
        </row>
        <row r="107">
          <cell r="M107" t="str">
            <v>2034-35</v>
          </cell>
          <cell r="O107">
            <v>2035</v>
          </cell>
        </row>
        <row r="108">
          <cell r="M108" t="str">
            <v>2035-36</v>
          </cell>
          <cell r="O108">
            <v>2036</v>
          </cell>
        </row>
        <row r="109">
          <cell r="M109" t="str">
            <v>2036-37</v>
          </cell>
          <cell r="O109">
            <v>2037</v>
          </cell>
        </row>
        <row r="110">
          <cell r="C110" t="str">
            <v>2006-07</v>
          </cell>
          <cell r="D110">
            <v>2007</v>
          </cell>
          <cell r="G110" t="str">
            <v>2015-16</v>
          </cell>
          <cell r="H110">
            <v>2016</v>
          </cell>
          <cell r="M110" t="str">
            <v>2037-38</v>
          </cell>
          <cell r="O110">
            <v>2038</v>
          </cell>
        </row>
        <row r="111">
          <cell r="C111" t="str">
            <v>2007-08</v>
          </cell>
          <cell r="D111" t="str">
            <v>2008</v>
          </cell>
          <cell r="G111" t="str">
            <v>2016-17</v>
          </cell>
          <cell r="H111">
            <v>2017</v>
          </cell>
        </row>
        <row r="112">
          <cell r="C112" t="str">
            <v>2008-09</v>
          </cell>
          <cell r="D112" t="str">
            <v>2009</v>
          </cell>
          <cell r="G112" t="str">
            <v>2017-18</v>
          </cell>
          <cell r="H112">
            <v>2018</v>
          </cell>
        </row>
        <row r="113">
          <cell r="C113" t="str">
            <v>2009-10</v>
          </cell>
          <cell r="D113" t="str">
            <v>2010</v>
          </cell>
          <cell r="G113" t="str">
            <v>2018-19</v>
          </cell>
          <cell r="H113">
            <v>2019</v>
          </cell>
        </row>
        <row r="114">
          <cell r="C114" t="str">
            <v>2010-11</v>
          </cell>
          <cell r="D114" t="str">
            <v>2011</v>
          </cell>
          <cell r="G114" t="str">
            <v>2019-20</v>
          </cell>
          <cell r="H114">
            <v>2020</v>
          </cell>
        </row>
        <row r="115">
          <cell r="C115" t="str">
            <v>2011-12</v>
          </cell>
          <cell r="D115" t="str">
            <v>2012</v>
          </cell>
          <cell r="G115" t="str">
            <v>2020-21</v>
          </cell>
          <cell r="H115">
            <v>2021</v>
          </cell>
        </row>
        <row r="116">
          <cell r="C116" t="str">
            <v>2012-13</v>
          </cell>
          <cell r="D116" t="str">
            <v>2013</v>
          </cell>
          <cell r="G116" t="str">
            <v>2021-22</v>
          </cell>
          <cell r="H116">
            <v>2022</v>
          </cell>
        </row>
        <row r="117">
          <cell r="C117" t="str">
            <v>2013-14</v>
          </cell>
          <cell r="D117" t="str">
            <v>2014</v>
          </cell>
          <cell r="G117" t="str">
            <v>2022-23</v>
          </cell>
          <cell r="H117">
            <v>2023</v>
          </cell>
        </row>
        <row r="118">
          <cell r="C118" t="str">
            <v>2014-15</v>
          </cell>
          <cell r="D118" t="str">
            <v>2015</v>
          </cell>
          <cell r="G118" t="str">
            <v>2023-24</v>
          </cell>
          <cell r="H118">
            <v>2024</v>
          </cell>
        </row>
        <row r="119">
          <cell r="C119" t="str">
            <v>2015-16</v>
          </cell>
          <cell r="D119" t="str">
            <v>2016</v>
          </cell>
          <cell r="G119" t="str">
            <v>2024-25</v>
          </cell>
          <cell r="H119">
            <v>2025</v>
          </cell>
        </row>
        <row r="120">
          <cell r="C120" t="str">
            <v>2016-17</v>
          </cell>
          <cell r="D120" t="str">
            <v>2017</v>
          </cell>
          <cell r="G120" t="str">
            <v>2025-26</v>
          </cell>
          <cell r="H120">
            <v>2026</v>
          </cell>
        </row>
        <row r="121">
          <cell r="C121" t="str">
            <v>2017-18</v>
          </cell>
          <cell r="D121" t="str">
            <v>2018</v>
          </cell>
          <cell r="G121" t="str">
            <v>2026-27</v>
          </cell>
          <cell r="H121">
            <v>2027</v>
          </cell>
        </row>
        <row r="122">
          <cell r="C122" t="str">
            <v>2018-19</v>
          </cell>
          <cell r="D122">
            <v>2019</v>
          </cell>
          <cell r="G122" t="str">
            <v>2027-28</v>
          </cell>
          <cell r="H122">
            <v>2028</v>
          </cell>
        </row>
        <row r="123">
          <cell r="C123" t="str">
            <v>2019-20</v>
          </cell>
          <cell r="D123" t="str">
            <v>2020</v>
          </cell>
          <cell r="G123" t="str">
            <v>2028-29</v>
          </cell>
          <cell r="H123">
            <v>2029</v>
          </cell>
        </row>
        <row r="124">
          <cell r="C124" t="str">
            <v>2019-20</v>
          </cell>
          <cell r="D124" t="str">
            <v>2020</v>
          </cell>
          <cell r="G124" t="str">
            <v>2029-30</v>
          </cell>
          <cell r="H124">
            <v>2030</v>
          </cell>
        </row>
        <row r="125">
          <cell r="C125" t="str">
            <v>2020-21</v>
          </cell>
          <cell r="D125" t="str">
            <v>2021</v>
          </cell>
        </row>
        <row r="126">
          <cell r="C126" t="str">
            <v>2021-22</v>
          </cell>
          <cell r="D126" t="str">
            <v>2022</v>
          </cell>
        </row>
        <row r="127">
          <cell r="C127" t="str">
            <v>2022-23</v>
          </cell>
          <cell r="D127" t="str">
            <v>2023</v>
          </cell>
        </row>
        <row r="128">
          <cell r="C128" t="str">
            <v>2023-24</v>
          </cell>
          <cell r="D128" t="str">
            <v>2024</v>
          </cell>
        </row>
        <row r="129">
          <cell r="C129" t="str">
            <v>2024-25</v>
          </cell>
          <cell r="D129" t="str">
            <v>2025</v>
          </cell>
        </row>
      </sheetData>
      <sheetData sheetId="1"/>
      <sheetData sheetId="2"/>
      <sheetData sheetId="3">
        <row r="1">
          <cell r="B1" t="str">
            <v>REGULATORY REPORTING STATEMENT</v>
          </cell>
        </row>
        <row r="3">
          <cell r="B3" t="str">
            <v>2019-20 to 2023-24</v>
          </cell>
        </row>
        <row r="14">
          <cell r="C14" t="str">
            <v>ActewAGL Distribution</v>
          </cell>
        </row>
        <row r="35">
          <cell r="C35" t="str">
            <v>2019-20</v>
          </cell>
          <cell r="D35" t="str">
            <v>2020-21</v>
          </cell>
          <cell r="E35" t="str">
            <v>2021-22</v>
          </cell>
          <cell r="F35" t="str">
            <v>2022-23</v>
          </cell>
          <cell r="G35" t="str">
            <v>2023-24</v>
          </cell>
        </row>
        <row r="38">
          <cell r="C38" t="str">
            <v>2014-15</v>
          </cell>
          <cell r="D38" t="str">
            <v>2015-16</v>
          </cell>
          <cell r="E38" t="str">
            <v>2016-17</v>
          </cell>
          <cell r="F38" t="str">
            <v>2017-18</v>
          </cell>
          <cell r="G38" t="str">
            <v>2018-19</v>
          </cell>
          <cell r="H38" t="str">
            <v>2019-20</v>
          </cell>
          <cell r="I38" t="str">
            <v>2020-21</v>
          </cell>
          <cell r="J38" t="str">
            <v>2021-22</v>
          </cell>
          <cell r="K38" t="str">
            <v>2022-23</v>
          </cell>
        </row>
        <row r="41">
          <cell r="C41" t="str">
            <v>2009-10</v>
          </cell>
          <cell r="D41" t="str">
            <v>2010-11</v>
          </cell>
          <cell r="E41" t="str">
            <v>2011-12</v>
          </cell>
          <cell r="F41" t="str">
            <v>2012-13</v>
          </cell>
          <cell r="G41" t="str">
            <v>2013-14</v>
          </cell>
        </row>
        <row r="53">
          <cell r="C53" t="str">
            <v>Consolidated</v>
          </cell>
        </row>
        <row r="58">
          <cell r="C58" t="str">
            <v>Distribution</v>
          </cell>
        </row>
        <row r="60">
          <cell r="C60" t="str">
            <v>Financial</v>
          </cell>
        </row>
        <row r="61">
          <cell r="C61" t="str">
            <v>Reset</v>
          </cell>
        </row>
        <row r="64">
          <cell r="C64" t="str">
            <v>June</v>
          </cell>
        </row>
        <row r="65">
          <cell r="C65" t="str">
            <v>June 2019</v>
          </cell>
        </row>
        <row r="69">
          <cell r="C69">
            <v>0</v>
          </cell>
        </row>
        <row r="70">
          <cell r="C70">
            <v>2013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CRY</v>
          </cell>
        </row>
        <row r="76">
          <cell r="C76">
            <v>5</v>
          </cell>
        </row>
        <row r="77">
          <cell r="C77" t="str">
            <v>dms_FRCP_y5</v>
          </cell>
        </row>
        <row r="78">
          <cell r="C78" t="str">
            <v>2023-24</v>
          </cell>
        </row>
        <row r="79">
          <cell r="C79">
            <v>5</v>
          </cell>
        </row>
        <row r="81">
          <cell r="C81" t="str">
            <v>2014-15</v>
          </cell>
        </row>
        <row r="82">
          <cell r="C82" t="str">
            <v>2018-19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L9" t="str">
            <v>Yes</v>
          </cell>
        </row>
        <row r="11">
          <cell r="L11" t="str">
            <v>2017-18</v>
          </cell>
        </row>
        <row r="17">
          <cell r="C17" t="str">
            <v>2014-15</v>
          </cell>
          <cell r="D17" t="str">
            <v>2015-16</v>
          </cell>
          <cell r="E17" t="str">
            <v>2016-17</v>
          </cell>
          <cell r="F17" t="str">
            <v>2017-18</v>
          </cell>
          <cell r="G17" t="str">
            <v>2018-19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</sheetNames>
    <sheetDataSet>
      <sheetData sheetId="0"/>
      <sheetData sheetId="1">
        <row r="45">
          <cell r="D45" t="str">
            <v>2014-15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s"/>
      <sheetName val="Amend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Worksheet 2.10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 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 "/>
      <sheetName val="7.1  Policies and Procedures"/>
      <sheetName val="7.2 Contingent projects"/>
      <sheetName val="7.3 Obligations"/>
      <sheetName val="7.4 Shared Assets"/>
      <sheetName val="7.6 Indicative bill impact"/>
      <sheetName val="7.7 TSS-LRMC"/>
      <sheetName val="Amendments"/>
      <sheetName val="1"/>
    </sheetNames>
    <sheetDataSet>
      <sheetData sheetId="0">
        <row r="9">
          <cell r="B9" t="str">
            <v>ActewAGL Distribution</v>
          </cell>
        </row>
      </sheetData>
      <sheetData sheetId="1" refreshError="1"/>
      <sheetData sheetId="2" refreshError="1"/>
      <sheetData sheetId="3">
        <row r="1">
          <cell r="B1" t="str">
            <v>REGULATORY REPORTING STATEMENT</v>
          </cell>
        </row>
        <row r="76">
          <cell r="C76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L9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49">
          <cell r="E49">
            <v>741.79722191921917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 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 "/>
      <sheetName val="7.1  Policies and Procedures"/>
      <sheetName val="7.2 Contingent projects"/>
      <sheetName val="7.3 Obligations"/>
      <sheetName val="7.4 Shared Assets"/>
      <sheetName val="7.6 Indicative bill impact"/>
      <sheetName val="7.7 TSS-LRMC"/>
      <sheetName val="Amendments"/>
      <sheetName val="1"/>
    </sheetNames>
    <sheetDataSet>
      <sheetData sheetId="0">
        <row r="9">
          <cell r="B9" t="str">
            <v>ActewAGL Distribution</v>
          </cell>
        </row>
      </sheetData>
      <sheetData sheetId="1"/>
      <sheetData sheetId="2"/>
      <sheetData sheetId="3">
        <row r="1">
          <cell r="B1" t="str">
            <v>REGULATORY REPORTING STATEMENT</v>
          </cell>
        </row>
        <row r="46">
          <cell r="C46" t="str">
            <v>2023-24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L9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J65"/>
  <sheetViews>
    <sheetView showGridLines="0" topLeftCell="A10" zoomScale="90" zoomScaleNormal="90" workbookViewId="0">
      <selection activeCell="F15" sqref="F15"/>
    </sheetView>
  </sheetViews>
  <sheetFormatPr defaultColWidth="9.1796875" defaultRowHeight="14.5"/>
  <cols>
    <col min="1" max="1" width="8" style="66" customWidth="1"/>
    <col min="2" max="2" width="21.453125" style="66" customWidth="1"/>
    <col min="3" max="9" width="11.7265625" style="66" customWidth="1"/>
    <col min="10" max="10" width="9.1796875" style="67"/>
    <col min="11" max="12" width="9.1796875" style="66"/>
    <col min="13" max="14" width="8.1796875" style="66" bestFit="1" customWidth="1"/>
    <col min="15" max="20" width="8.453125" style="66" bestFit="1" customWidth="1"/>
    <col min="21" max="16384" width="9.1796875" style="66"/>
  </cols>
  <sheetData>
    <row r="2" spans="2:10" ht="21">
      <c r="B2" s="65" t="s">
        <v>119</v>
      </c>
    </row>
    <row r="3" spans="2:10" ht="15" customHeight="1"/>
    <row r="4" spans="2:10" ht="15" customHeight="1">
      <c r="B4" s="66" t="s">
        <v>120</v>
      </c>
      <c r="C4" s="68">
        <v>43003</v>
      </c>
    </row>
    <row r="5" spans="2:10" ht="15" customHeight="1"/>
    <row r="6" spans="2:10" ht="15" customHeight="1">
      <c r="B6" s="66" t="s">
        <v>121</v>
      </c>
    </row>
    <row r="7" spans="2:10" ht="15" customHeight="1"/>
    <row r="9" spans="2:10">
      <c r="B9" s="62" t="s">
        <v>122</v>
      </c>
    </row>
    <row r="11" spans="2:10" ht="18" customHeight="1">
      <c r="B11" s="216" t="s">
        <v>65</v>
      </c>
      <c r="C11" s="218" t="s">
        <v>66</v>
      </c>
      <c r="D11" s="219"/>
      <c r="E11" s="219"/>
      <c r="F11" s="219"/>
      <c r="G11" s="219"/>
      <c r="H11" s="219"/>
      <c r="I11" s="220"/>
    </row>
    <row r="12" spans="2:10" ht="18" customHeight="1">
      <c r="B12" s="217"/>
      <c r="C12" s="69">
        <v>43252</v>
      </c>
      <c r="D12" s="69">
        <v>43617</v>
      </c>
      <c r="E12" s="69">
        <v>43983</v>
      </c>
      <c r="F12" s="69">
        <v>44348</v>
      </c>
      <c r="G12" s="69">
        <v>44713</v>
      </c>
      <c r="H12" s="69">
        <v>45078</v>
      </c>
      <c r="I12" s="69">
        <v>45444</v>
      </c>
    </row>
    <row r="13" spans="2:10">
      <c r="B13" s="70" t="s">
        <v>67</v>
      </c>
      <c r="C13" s="71">
        <v>2174.7162089797071</v>
      </c>
      <c r="D13" s="71">
        <v>2236.1969564796968</v>
      </c>
      <c r="E13" s="71">
        <v>2146.4599241199448</v>
      </c>
      <c r="F13" s="71">
        <v>2108.705093333409</v>
      </c>
      <c r="G13" s="71">
        <v>2066.5987724289344</v>
      </c>
      <c r="H13" s="71">
        <v>2032.511596366777</v>
      </c>
      <c r="I13" s="71">
        <v>2175.7903751517906</v>
      </c>
      <c r="J13" s="67" t="s">
        <v>109</v>
      </c>
    </row>
    <row r="14" spans="2:10">
      <c r="B14" s="70" t="s">
        <v>68</v>
      </c>
      <c r="C14" s="71">
        <v>6617.2960287734422</v>
      </c>
      <c r="D14" s="71">
        <v>6952.8522156005347</v>
      </c>
      <c r="E14" s="71">
        <v>6936.3324501322668</v>
      </c>
      <c r="F14" s="71">
        <v>6903.3592564274595</v>
      </c>
      <c r="G14" s="71">
        <v>6614.2953075504765</v>
      </c>
      <c r="H14" s="71">
        <v>6367.3146988105382</v>
      </c>
      <c r="I14" s="71">
        <v>6678.9487264635927</v>
      </c>
      <c r="J14" s="67" t="s">
        <v>109</v>
      </c>
    </row>
    <row r="15" spans="2:10">
      <c r="B15" s="70" t="s">
        <v>69</v>
      </c>
      <c r="C15" s="72">
        <v>594.23726730697911</v>
      </c>
      <c r="D15" s="72">
        <v>578.27282646869094</v>
      </c>
      <c r="E15" s="72">
        <v>564.158767931846</v>
      </c>
      <c r="F15" s="72">
        <v>570.9339841282972</v>
      </c>
      <c r="G15" s="72">
        <v>587.4156892783343</v>
      </c>
      <c r="H15" s="72">
        <v>606.22204510138181</v>
      </c>
      <c r="I15" s="72">
        <v>613.28348555064292</v>
      </c>
      <c r="J15" s="67" t="s">
        <v>110</v>
      </c>
    </row>
    <row r="16" spans="2:10">
      <c r="B16" s="70" t="s">
        <v>70</v>
      </c>
      <c r="C16" s="71">
        <v>64.977622702740277</v>
      </c>
      <c r="D16" s="71">
        <v>68.919042157731681</v>
      </c>
      <c r="E16" s="71">
        <v>69.478737686848987</v>
      </c>
      <c r="F16" s="71">
        <v>69.467276538180315</v>
      </c>
      <c r="G16" s="71">
        <v>66.59174480513839</v>
      </c>
      <c r="H16" s="71">
        <v>64.136207558090447</v>
      </c>
      <c r="I16" s="71">
        <v>67.30675786487835</v>
      </c>
      <c r="J16" s="67" t="s">
        <v>109</v>
      </c>
    </row>
    <row r="19" spans="2:10">
      <c r="B19" s="62" t="s">
        <v>123</v>
      </c>
    </row>
    <row r="21" spans="2:10" ht="18" customHeight="1">
      <c r="B21" s="216" t="s">
        <v>65</v>
      </c>
      <c r="C21" s="218" t="s">
        <v>71</v>
      </c>
      <c r="D21" s="219"/>
      <c r="E21" s="219"/>
      <c r="F21" s="219"/>
      <c r="G21" s="219"/>
      <c r="H21" s="219"/>
      <c r="I21" s="220"/>
    </row>
    <row r="22" spans="2:10" ht="18" customHeight="1">
      <c r="B22" s="217"/>
      <c r="C22" s="69">
        <f>C12</f>
        <v>43252</v>
      </c>
      <c r="D22" s="69">
        <f t="shared" ref="D22:I22" si="0">D12</f>
        <v>43617</v>
      </c>
      <c r="E22" s="69">
        <f t="shared" si="0"/>
        <v>43983</v>
      </c>
      <c r="F22" s="69">
        <f t="shared" si="0"/>
        <v>44348</v>
      </c>
      <c r="G22" s="69">
        <f t="shared" si="0"/>
        <v>44713</v>
      </c>
      <c r="H22" s="69">
        <f t="shared" si="0"/>
        <v>45078</v>
      </c>
      <c r="I22" s="69">
        <f t="shared" si="0"/>
        <v>45444</v>
      </c>
    </row>
    <row r="23" spans="2:10">
      <c r="B23" s="70" t="s">
        <v>72</v>
      </c>
      <c r="C23" s="60">
        <f t="shared" ref="C23:I24" si="1">1+C36</f>
        <v>0.9905127800900303</v>
      </c>
      <c r="D23" s="60">
        <f t="shared" si="1"/>
        <v>0.99460135129809113</v>
      </c>
      <c r="E23" s="60">
        <f t="shared" si="1"/>
        <v>0.982480325753462</v>
      </c>
      <c r="F23" s="60">
        <f t="shared" si="1"/>
        <v>0.99107363289590211</v>
      </c>
      <c r="G23" s="60">
        <f t="shared" si="1"/>
        <v>0.9865386893724557</v>
      </c>
      <c r="H23" s="60">
        <f t="shared" si="1"/>
        <v>0.98781866150631403</v>
      </c>
      <c r="I23" s="60">
        <f t="shared" si="1"/>
        <v>1.0022224370765747</v>
      </c>
      <c r="J23" s="73" t="s">
        <v>111</v>
      </c>
    </row>
    <row r="24" spans="2:10">
      <c r="B24" s="70" t="s">
        <v>73</v>
      </c>
      <c r="C24" s="60">
        <f t="shared" si="1"/>
        <v>1.0010935045052163</v>
      </c>
      <c r="D24" s="60">
        <f t="shared" si="1"/>
        <v>1.0010935045052163</v>
      </c>
      <c r="E24" s="60">
        <f t="shared" si="1"/>
        <v>1.0010935045052163</v>
      </c>
      <c r="F24" s="60">
        <f t="shared" si="1"/>
        <v>1.0010935045052163</v>
      </c>
      <c r="G24" s="60">
        <f t="shared" si="1"/>
        <v>1.0010935045052163</v>
      </c>
      <c r="H24" s="60">
        <f t="shared" si="1"/>
        <v>1.0010935045052163</v>
      </c>
      <c r="I24" s="60">
        <f t="shared" si="1"/>
        <v>1.0010935045052163</v>
      </c>
      <c r="J24" s="73" t="s">
        <v>112</v>
      </c>
    </row>
    <row r="25" spans="2:10">
      <c r="B25" s="70" t="s">
        <v>62</v>
      </c>
      <c r="C25" s="60">
        <v>1</v>
      </c>
      <c r="D25" s="60">
        <v>1</v>
      </c>
      <c r="E25" s="60">
        <v>1</v>
      </c>
      <c r="F25" s="60">
        <v>1</v>
      </c>
      <c r="G25" s="60">
        <v>1</v>
      </c>
      <c r="H25" s="60">
        <v>1</v>
      </c>
      <c r="I25" s="60">
        <v>1</v>
      </c>
      <c r="J25" s="73" t="s">
        <v>74</v>
      </c>
    </row>
    <row r="28" spans="2:10" hidden="1">
      <c r="B28" s="62" t="s">
        <v>124</v>
      </c>
    </row>
    <row r="29" spans="2:10" hidden="1"/>
    <row r="30" spans="2:10" ht="18" hidden="1" customHeight="1">
      <c r="B30" s="216" t="s">
        <v>65</v>
      </c>
      <c r="C30" s="218" t="s">
        <v>75</v>
      </c>
      <c r="D30" s="219"/>
      <c r="E30" s="219"/>
      <c r="F30" s="219"/>
      <c r="G30" s="219"/>
      <c r="H30" s="219"/>
      <c r="I30" s="220"/>
    </row>
    <row r="31" spans="2:10" ht="18" hidden="1" customHeight="1">
      <c r="B31" s="217"/>
      <c r="C31" s="74">
        <f>C12</f>
        <v>43252</v>
      </c>
      <c r="D31" s="74">
        <f t="shared" ref="D31:I31" si="2">D12</f>
        <v>43617</v>
      </c>
      <c r="E31" s="74">
        <f t="shared" si="2"/>
        <v>43983</v>
      </c>
      <c r="F31" s="74">
        <f t="shared" si="2"/>
        <v>44348</v>
      </c>
      <c r="G31" s="74">
        <f t="shared" si="2"/>
        <v>44713</v>
      </c>
      <c r="H31" s="74">
        <f t="shared" si="2"/>
        <v>45078</v>
      </c>
      <c r="I31" s="74">
        <f t="shared" si="2"/>
        <v>45444</v>
      </c>
    </row>
    <row r="32" spans="2:10" hidden="1">
      <c r="B32" s="75" t="s">
        <v>67</v>
      </c>
      <c r="C32" s="76">
        <v>1.8815711003016201E-2</v>
      </c>
      <c r="D32" s="76">
        <v>2.8270699066906834E-2</v>
      </c>
      <c r="E32" s="76">
        <v>-4.0129306186436869E-2</v>
      </c>
      <c r="F32" s="76">
        <v>-1.7589348099296787E-2</v>
      </c>
      <c r="G32" s="76">
        <v>-1.9967856594832606E-2</v>
      </c>
      <c r="H32" s="76">
        <v>-1.6494336741569679E-2</v>
      </c>
      <c r="I32" s="76">
        <v>7.0493461902570248E-2</v>
      </c>
    </row>
    <row r="33" spans="2:10" hidden="1">
      <c r="B33" s="75" t="s">
        <v>68</v>
      </c>
      <c r="C33" s="76">
        <v>1.7380229960508232E-2</v>
      </c>
      <c r="D33" s="76">
        <v>5.0708958065049707E-2</v>
      </c>
      <c r="E33" s="76">
        <v>-2.3759695957871088E-3</v>
      </c>
      <c r="F33" s="76">
        <v>-4.7536928112750015E-3</v>
      </c>
      <c r="G33" s="76">
        <v>-4.1872940135318372E-2</v>
      </c>
      <c r="H33" s="76">
        <v>-3.7340426644997288E-2</v>
      </c>
      <c r="I33" s="76">
        <v>4.8942771387013445E-2</v>
      </c>
    </row>
    <row r="34" spans="2:10" hidden="1">
      <c r="B34" s="75" t="s">
        <v>69</v>
      </c>
      <c r="C34" s="76">
        <v>4.2583092492360763E-3</v>
      </c>
      <c r="D34" s="76">
        <v>-2.6865431901700276E-2</v>
      </c>
      <c r="E34" s="76">
        <v>-2.4407265724441064E-2</v>
      </c>
      <c r="F34" s="76">
        <v>1.2009413983387259E-2</v>
      </c>
      <c r="G34" s="76">
        <v>2.8867970042458266E-2</v>
      </c>
      <c r="H34" s="76">
        <v>3.2015412877636845E-2</v>
      </c>
      <c r="I34" s="76">
        <v>1.1648273939097949E-2</v>
      </c>
    </row>
    <row r="35" spans="2:10" hidden="1">
      <c r="B35" s="75" t="s">
        <v>70</v>
      </c>
      <c r="C35" s="76">
        <v>7.6251995254326035E-2</v>
      </c>
      <c r="D35" s="76">
        <v>6.065810491440439E-2</v>
      </c>
      <c r="E35" s="76">
        <v>8.1210578614304869E-3</v>
      </c>
      <c r="F35" s="76">
        <v>-1.6495908029201325E-4</v>
      </c>
      <c r="G35" s="76">
        <v>-4.1394047331933144E-2</v>
      </c>
      <c r="H35" s="76">
        <v>-3.687449929767371E-2</v>
      </c>
      <c r="I35" s="76">
        <v>4.9434639613142421E-2</v>
      </c>
    </row>
    <row r="36" spans="2:10" hidden="1">
      <c r="B36" s="70" t="s">
        <v>72</v>
      </c>
      <c r="C36" s="76">
        <v>-9.4872199099697244E-3</v>
      </c>
      <c r="D36" s="76">
        <v>-5.3986487019088191E-3</v>
      </c>
      <c r="E36" s="76">
        <v>-1.7519674246538015E-2</v>
      </c>
      <c r="F36" s="76">
        <v>-8.9263671040979171E-3</v>
      </c>
      <c r="G36" s="76">
        <v>-1.346131062754433E-2</v>
      </c>
      <c r="H36" s="76">
        <v>-1.218133849368601E-2</v>
      </c>
      <c r="I36" s="76">
        <v>2.222437076574661E-3</v>
      </c>
    </row>
    <row r="37" spans="2:10" hidden="1">
      <c r="B37" s="75" t="s">
        <v>73</v>
      </c>
      <c r="C37" s="76">
        <v>1.0935045052162806E-3</v>
      </c>
      <c r="D37" s="76">
        <v>1.0935045052162806E-3</v>
      </c>
      <c r="E37" s="76">
        <v>1.0935045052162806E-3</v>
      </c>
      <c r="F37" s="76">
        <v>1.0935045052162806E-3</v>
      </c>
      <c r="G37" s="76">
        <v>1.0935045052162806E-3</v>
      </c>
      <c r="H37" s="76">
        <v>1.0935045052162806E-3</v>
      </c>
      <c r="I37" s="76">
        <v>1.0935045052162806E-3</v>
      </c>
    </row>
    <row r="38" spans="2:10" hidden="1">
      <c r="B38" s="75" t="s">
        <v>62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3" t="s">
        <v>74</v>
      </c>
    </row>
    <row r="39" spans="2:10" hidden="1">
      <c r="B39" s="78"/>
      <c r="C39" s="79"/>
      <c r="D39" s="80"/>
      <c r="E39" s="80"/>
      <c r="F39" s="80"/>
      <c r="G39" s="80"/>
      <c r="H39" s="80"/>
      <c r="I39" s="80"/>
    </row>
    <row r="40" spans="2:10" hidden="1"/>
    <row r="41" spans="2:10">
      <c r="B41" s="62" t="s">
        <v>125</v>
      </c>
    </row>
    <row r="42" spans="2:10" hidden="1">
      <c r="B42" s="81" t="s">
        <v>126</v>
      </c>
    </row>
    <row r="43" spans="2:10" hidden="1"/>
    <row r="44" spans="2:10" hidden="1">
      <c r="B44" s="213" t="s">
        <v>65</v>
      </c>
      <c r="C44" s="215" t="s">
        <v>127</v>
      </c>
      <c r="D44" s="215"/>
      <c r="E44" s="215"/>
      <c r="F44" s="215"/>
      <c r="G44" s="215"/>
      <c r="H44" s="215"/>
      <c r="I44" s="215"/>
    </row>
    <row r="45" spans="2:10" hidden="1">
      <c r="B45" s="214"/>
      <c r="C45" s="82">
        <v>41426</v>
      </c>
      <c r="D45" s="82">
        <v>41791</v>
      </c>
      <c r="E45" s="82">
        <v>42156</v>
      </c>
      <c r="F45" s="82">
        <v>42522</v>
      </c>
      <c r="G45" s="82">
        <v>42887</v>
      </c>
      <c r="H45" s="82">
        <v>43252</v>
      </c>
      <c r="I45" s="82">
        <v>43617</v>
      </c>
    </row>
    <row r="46" spans="2:10" hidden="1">
      <c r="B46" s="83" t="s">
        <v>67</v>
      </c>
      <c r="C46" s="84"/>
      <c r="D46" s="85">
        <v>-1.3538749163066743E-4</v>
      </c>
      <c r="E46" s="85">
        <v>3.6525754352773498E-2</v>
      </c>
      <c r="F46" s="85">
        <v>6.0672856368721551E-2</v>
      </c>
      <c r="G46" s="85">
        <v>5.213878420476048E-2</v>
      </c>
      <c r="H46" s="85">
        <v>4.4687921180091239E-2</v>
      </c>
      <c r="I46" s="85">
        <v>3.8844343663275716E-2</v>
      </c>
      <c r="J46" s="67" t="s">
        <v>128</v>
      </c>
    </row>
    <row r="47" spans="2:10" hidden="1">
      <c r="B47" s="83" t="s">
        <v>68</v>
      </c>
      <c r="C47" s="84"/>
      <c r="D47" s="85">
        <v>-7.8679887821462291E-3</v>
      </c>
      <c r="E47" s="85">
        <v>-9.0859392894001578E-3</v>
      </c>
      <c r="F47" s="85">
        <v>1.1369550786106242E-2</v>
      </c>
      <c r="G47" s="85">
        <v>3.1233783197681664E-3</v>
      </c>
      <c r="H47" s="85">
        <v>-3.2932344092462262E-3</v>
      </c>
      <c r="I47" s="85">
        <v>-7.294742070286242E-3</v>
      </c>
      <c r="J47" s="67" t="s">
        <v>128</v>
      </c>
    </row>
    <row r="48" spans="2:10" hidden="1">
      <c r="B48" s="83" t="s">
        <v>69</v>
      </c>
      <c r="C48" s="84"/>
      <c r="D48" s="85">
        <v>-2.7047435845251044E-5</v>
      </c>
      <c r="E48" s="85">
        <v>3.9561284866480584E-3</v>
      </c>
      <c r="F48" s="85">
        <v>3.2847683753959744E-2</v>
      </c>
      <c r="G48" s="85">
        <v>7.6327345608362407E-3</v>
      </c>
      <c r="H48" s="85">
        <v>4.2944545478236229E-3</v>
      </c>
      <c r="I48" s="85">
        <v>4.0351803036653422E-4</v>
      </c>
      <c r="J48" s="67" t="s">
        <v>128</v>
      </c>
    </row>
    <row r="49" spans="2:10" hidden="1">
      <c r="B49" s="83" t="s">
        <v>70</v>
      </c>
      <c r="C49" s="84"/>
      <c r="D49" s="85">
        <v>0.18809380244826701</v>
      </c>
      <c r="E49" s="85">
        <v>-5.3075936821276315E-3</v>
      </c>
      <c r="F49" s="85">
        <v>2.8314678515969582E-2</v>
      </c>
      <c r="G49" s="85">
        <v>2.5656413347989071E-2</v>
      </c>
      <c r="H49" s="85">
        <v>2.1371551292979962E-2</v>
      </c>
      <c r="I49" s="85">
        <v>1.7513364834503165E-2</v>
      </c>
      <c r="J49" s="73"/>
    </row>
    <row r="50" spans="2:10" hidden="1">
      <c r="B50" s="84" t="s">
        <v>72</v>
      </c>
      <c r="C50" s="84"/>
      <c r="D50" s="85">
        <v>4.7716771904973143E-3</v>
      </c>
      <c r="E50" s="85">
        <v>4.8431513558770956E-3</v>
      </c>
      <c r="F50" s="85">
        <v>7.475319782275669E-3</v>
      </c>
      <c r="G50" s="85">
        <v>4.5105616377265623E-3</v>
      </c>
      <c r="H50" s="85">
        <v>4.0236366012049718E-3</v>
      </c>
      <c r="I50" s="85">
        <v>6.4509381948885114E-4</v>
      </c>
      <c r="J50" s="73"/>
    </row>
    <row r="51" spans="2:10" hidden="1">
      <c r="B51" s="83" t="s">
        <v>73</v>
      </c>
      <c r="C51" s="84"/>
      <c r="D51" s="85">
        <v>-9.7868924244637334E-3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</row>
    <row r="52" spans="2:10" hidden="1">
      <c r="B52" s="83" t="s">
        <v>62</v>
      </c>
      <c r="C52" s="84"/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</row>
    <row r="53" spans="2:10" hidden="1"/>
    <row r="54" spans="2:10" hidden="1"/>
    <row r="55" spans="2:10" hidden="1">
      <c r="B55" s="81" t="s">
        <v>129</v>
      </c>
    </row>
    <row r="57" spans="2:10" ht="18" customHeight="1">
      <c r="B57" s="213" t="s">
        <v>65</v>
      </c>
      <c r="C57" s="215" t="s">
        <v>113</v>
      </c>
      <c r="D57" s="215"/>
      <c r="E57" s="215"/>
      <c r="F57" s="215"/>
      <c r="G57" s="215"/>
      <c r="H57" s="215"/>
      <c r="I57" s="215"/>
    </row>
    <row r="58" spans="2:10" ht="18" customHeight="1">
      <c r="B58" s="214"/>
      <c r="C58" s="74">
        <f t="shared" ref="C58:I58" si="3">C12</f>
        <v>43252</v>
      </c>
      <c r="D58" s="74">
        <f t="shared" si="3"/>
        <v>43617</v>
      </c>
      <c r="E58" s="74">
        <f t="shared" si="3"/>
        <v>43983</v>
      </c>
      <c r="F58" s="74">
        <f t="shared" si="3"/>
        <v>44348</v>
      </c>
      <c r="G58" s="74">
        <f t="shared" si="3"/>
        <v>44713</v>
      </c>
      <c r="H58" s="74">
        <f t="shared" si="3"/>
        <v>45078</v>
      </c>
      <c r="I58" s="74">
        <f t="shared" si="3"/>
        <v>45444</v>
      </c>
    </row>
    <row r="59" spans="2:10">
      <c r="B59" s="83" t="s">
        <v>67</v>
      </c>
      <c r="C59" s="77">
        <f t="shared" ref="C59:I65" si="4">C32</f>
        <v>1.8815711003016201E-2</v>
      </c>
      <c r="D59" s="77">
        <f t="shared" si="4"/>
        <v>2.8270699066906834E-2</v>
      </c>
      <c r="E59" s="77">
        <f t="shared" si="4"/>
        <v>-4.0129306186436869E-2</v>
      </c>
      <c r="F59" s="77">
        <f t="shared" si="4"/>
        <v>-1.7589348099296787E-2</v>
      </c>
      <c r="G59" s="77">
        <f t="shared" si="4"/>
        <v>-1.9967856594832606E-2</v>
      </c>
      <c r="H59" s="77">
        <f t="shared" si="4"/>
        <v>-1.6494336741569679E-2</v>
      </c>
      <c r="I59" s="77">
        <f t="shared" si="4"/>
        <v>7.0493461902570248E-2</v>
      </c>
    </row>
    <row r="60" spans="2:10">
      <c r="B60" s="83" t="s">
        <v>68</v>
      </c>
      <c r="C60" s="77">
        <f t="shared" si="4"/>
        <v>1.7380229960508232E-2</v>
      </c>
      <c r="D60" s="77">
        <f t="shared" si="4"/>
        <v>5.0708958065049707E-2</v>
      </c>
      <c r="E60" s="77">
        <f t="shared" si="4"/>
        <v>-2.3759695957871088E-3</v>
      </c>
      <c r="F60" s="77">
        <f t="shared" si="4"/>
        <v>-4.7536928112750015E-3</v>
      </c>
      <c r="G60" s="77">
        <f t="shared" si="4"/>
        <v>-4.1872940135318372E-2</v>
      </c>
      <c r="H60" s="77">
        <f t="shared" si="4"/>
        <v>-3.7340426644997288E-2</v>
      </c>
      <c r="I60" s="77">
        <f t="shared" si="4"/>
        <v>4.8942771387013445E-2</v>
      </c>
    </row>
    <row r="61" spans="2:10">
      <c r="B61" s="83" t="s">
        <v>69</v>
      </c>
      <c r="C61" s="77">
        <f t="shared" si="4"/>
        <v>4.2583092492360763E-3</v>
      </c>
      <c r="D61" s="77">
        <f t="shared" si="4"/>
        <v>-2.6865431901700276E-2</v>
      </c>
      <c r="E61" s="77">
        <f t="shared" si="4"/>
        <v>-2.4407265724441064E-2</v>
      </c>
      <c r="F61" s="77">
        <f t="shared" si="4"/>
        <v>1.2009413983387259E-2</v>
      </c>
      <c r="G61" s="77">
        <f t="shared" si="4"/>
        <v>2.8867970042458266E-2</v>
      </c>
      <c r="H61" s="77">
        <f t="shared" si="4"/>
        <v>3.2015412877636845E-2</v>
      </c>
      <c r="I61" s="77">
        <f t="shared" si="4"/>
        <v>1.1648273939097949E-2</v>
      </c>
    </row>
    <row r="62" spans="2:10">
      <c r="B62" s="83" t="s">
        <v>70</v>
      </c>
      <c r="C62" s="77">
        <f t="shared" si="4"/>
        <v>7.6251995254326035E-2</v>
      </c>
      <c r="D62" s="77">
        <f t="shared" si="4"/>
        <v>6.065810491440439E-2</v>
      </c>
      <c r="E62" s="77">
        <f t="shared" si="4"/>
        <v>8.1210578614304869E-3</v>
      </c>
      <c r="F62" s="77">
        <f t="shared" si="4"/>
        <v>-1.6495908029201325E-4</v>
      </c>
      <c r="G62" s="77">
        <f t="shared" si="4"/>
        <v>-4.1394047331933144E-2</v>
      </c>
      <c r="H62" s="77">
        <f t="shared" si="4"/>
        <v>-3.687449929767371E-2</v>
      </c>
      <c r="I62" s="77">
        <f t="shared" si="4"/>
        <v>4.9434639613142421E-2</v>
      </c>
      <c r="J62" s="73"/>
    </row>
    <row r="63" spans="2:10">
      <c r="B63" s="84" t="s">
        <v>72</v>
      </c>
      <c r="C63" s="77">
        <f t="shared" si="4"/>
        <v>-9.4872199099697244E-3</v>
      </c>
      <c r="D63" s="77">
        <f t="shared" si="4"/>
        <v>-5.3986487019088191E-3</v>
      </c>
      <c r="E63" s="77">
        <f t="shared" si="4"/>
        <v>-1.7519674246538015E-2</v>
      </c>
      <c r="F63" s="77">
        <f t="shared" si="4"/>
        <v>-8.9263671040979171E-3</v>
      </c>
      <c r="G63" s="77">
        <f t="shared" si="4"/>
        <v>-1.346131062754433E-2</v>
      </c>
      <c r="H63" s="77">
        <f t="shared" si="4"/>
        <v>-1.218133849368601E-2</v>
      </c>
      <c r="I63" s="77">
        <f t="shared" si="4"/>
        <v>2.222437076574661E-3</v>
      </c>
      <c r="J63" s="73"/>
    </row>
    <row r="64" spans="2:10">
      <c r="B64" s="83" t="s">
        <v>73</v>
      </c>
      <c r="C64" s="77">
        <f t="shared" si="4"/>
        <v>1.0935045052162806E-3</v>
      </c>
      <c r="D64" s="77">
        <f t="shared" si="4"/>
        <v>1.0935045052162806E-3</v>
      </c>
      <c r="E64" s="77">
        <f t="shared" si="4"/>
        <v>1.0935045052162806E-3</v>
      </c>
      <c r="F64" s="77">
        <f t="shared" si="4"/>
        <v>1.0935045052162806E-3</v>
      </c>
      <c r="G64" s="77">
        <f t="shared" si="4"/>
        <v>1.0935045052162806E-3</v>
      </c>
      <c r="H64" s="77">
        <f t="shared" si="4"/>
        <v>1.0935045052162806E-3</v>
      </c>
      <c r="I64" s="77">
        <f t="shared" si="4"/>
        <v>1.0935045052162806E-3</v>
      </c>
    </row>
    <row r="65" spans="2:10">
      <c r="B65" s="83" t="s">
        <v>62</v>
      </c>
      <c r="C65" s="77">
        <f t="shared" si="4"/>
        <v>0</v>
      </c>
      <c r="D65" s="77">
        <f t="shared" si="4"/>
        <v>0</v>
      </c>
      <c r="E65" s="77">
        <f t="shared" si="4"/>
        <v>0</v>
      </c>
      <c r="F65" s="77">
        <f t="shared" si="4"/>
        <v>0</v>
      </c>
      <c r="G65" s="77">
        <f t="shared" si="4"/>
        <v>0</v>
      </c>
      <c r="H65" s="77">
        <f t="shared" si="4"/>
        <v>0</v>
      </c>
      <c r="I65" s="77">
        <f t="shared" si="4"/>
        <v>0</v>
      </c>
      <c r="J65" s="73" t="s">
        <v>74</v>
      </c>
    </row>
  </sheetData>
  <mergeCells count="10">
    <mergeCell ref="B44:B45"/>
    <mergeCell ref="C44:I44"/>
    <mergeCell ref="B57:B58"/>
    <mergeCell ref="C57:I57"/>
    <mergeCell ref="B11:B12"/>
    <mergeCell ref="C11:I11"/>
    <mergeCell ref="B21:B22"/>
    <mergeCell ref="C21:I21"/>
    <mergeCell ref="B30:B31"/>
    <mergeCell ref="C30:I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H20"/>
  <sheetViews>
    <sheetView showGridLines="0" zoomScale="90" zoomScaleNormal="90" workbookViewId="0">
      <selection activeCell="F13" sqref="F13"/>
    </sheetView>
  </sheetViews>
  <sheetFormatPr defaultColWidth="9.1796875" defaultRowHeight="14.5"/>
  <cols>
    <col min="1" max="1" width="8" style="87" customWidth="1"/>
    <col min="2" max="2" width="49.453125" style="87" customWidth="1"/>
    <col min="3" max="8" width="9" style="87" customWidth="1"/>
    <col min="9" max="10" width="9.1796875" style="87"/>
    <col min="11" max="11" width="30.1796875" style="87" customWidth="1"/>
    <col min="12" max="12" width="9.1796875" style="87"/>
    <col min="13" max="14" width="8.1796875" style="87" bestFit="1" customWidth="1"/>
    <col min="15" max="20" width="8.453125" style="87" bestFit="1" customWidth="1"/>
    <col min="21" max="16384" width="9.1796875" style="87"/>
  </cols>
  <sheetData>
    <row r="1" spans="2:8">
      <c r="B1" s="86"/>
    </row>
    <row r="2" spans="2:8" ht="18.5">
      <c r="B2" s="88" t="s">
        <v>130</v>
      </c>
    </row>
    <row r="3" spans="2:8">
      <c r="B3" s="89"/>
    </row>
    <row r="4" spans="2:8" ht="18" customHeight="1">
      <c r="B4" s="221" t="s">
        <v>0</v>
      </c>
      <c r="C4" s="218" t="s">
        <v>16</v>
      </c>
      <c r="D4" s="219"/>
      <c r="E4" s="219"/>
      <c r="F4" s="219"/>
      <c r="G4" s="219"/>
      <c r="H4" s="220"/>
    </row>
    <row r="5" spans="2:8" ht="18" customHeight="1">
      <c r="B5" s="221"/>
      <c r="C5" s="90">
        <v>43617</v>
      </c>
      <c r="D5" s="90">
        <v>43983</v>
      </c>
      <c r="E5" s="90">
        <v>44348</v>
      </c>
      <c r="F5" s="90">
        <v>44713</v>
      </c>
      <c r="G5" s="90">
        <v>45078</v>
      </c>
      <c r="H5" s="90">
        <v>45444</v>
      </c>
    </row>
    <row r="6" spans="2:8">
      <c r="B6" s="91" t="s">
        <v>1</v>
      </c>
      <c r="C6" s="92">
        <v>1</v>
      </c>
      <c r="D6" s="92">
        <v>1</v>
      </c>
      <c r="E6" s="92">
        <v>1</v>
      </c>
      <c r="F6" s="92">
        <v>1</v>
      </c>
      <c r="G6" s="92">
        <v>1</v>
      </c>
      <c r="H6" s="92">
        <v>1</v>
      </c>
    </row>
    <row r="7" spans="2:8">
      <c r="B7" s="93" t="s">
        <v>114</v>
      </c>
      <c r="C7" s="92">
        <v>1</v>
      </c>
      <c r="D7" s="92">
        <v>1</v>
      </c>
      <c r="E7" s="92">
        <v>1</v>
      </c>
      <c r="F7" s="92">
        <v>1</v>
      </c>
      <c r="G7" s="92">
        <v>1</v>
      </c>
      <c r="H7" s="92">
        <v>1</v>
      </c>
    </row>
    <row r="8" spans="2:8">
      <c r="B8" s="93" t="s">
        <v>3</v>
      </c>
      <c r="C8" s="92">
        <v>1</v>
      </c>
      <c r="D8" s="92">
        <v>1</v>
      </c>
      <c r="E8" s="92">
        <v>1</v>
      </c>
      <c r="F8" s="92">
        <v>1</v>
      </c>
      <c r="G8" s="92">
        <v>1</v>
      </c>
      <c r="H8" s="92">
        <v>1</v>
      </c>
    </row>
    <row r="9" spans="2:8">
      <c r="B9" s="93" t="s">
        <v>115</v>
      </c>
      <c r="C9" s="92">
        <v>1</v>
      </c>
      <c r="D9" s="92">
        <v>1</v>
      </c>
      <c r="E9" s="92">
        <v>1</v>
      </c>
      <c r="F9" s="92">
        <v>1</v>
      </c>
      <c r="G9" s="92">
        <v>1</v>
      </c>
      <c r="H9" s="92">
        <v>1</v>
      </c>
    </row>
    <row r="10" spans="2:8">
      <c r="B10" s="93" t="s">
        <v>5</v>
      </c>
      <c r="C10" s="92">
        <v>1</v>
      </c>
      <c r="D10" s="92">
        <v>1</v>
      </c>
      <c r="E10" s="92">
        <v>1</v>
      </c>
      <c r="F10" s="92">
        <v>1</v>
      </c>
      <c r="G10" s="92">
        <v>1</v>
      </c>
      <c r="H10" s="92">
        <v>1</v>
      </c>
    </row>
    <row r="11" spans="2:8">
      <c r="B11" s="93" t="s">
        <v>13</v>
      </c>
      <c r="C11" s="92">
        <v>1</v>
      </c>
      <c r="D11" s="92">
        <v>1</v>
      </c>
      <c r="E11" s="92">
        <v>1</v>
      </c>
      <c r="F11" s="92">
        <v>1</v>
      </c>
      <c r="G11" s="92">
        <v>1</v>
      </c>
      <c r="H11" s="92">
        <v>1</v>
      </c>
    </row>
    <row r="12" spans="2:8">
      <c r="B12" s="93" t="s">
        <v>15</v>
      </c>
      <c r="C12" s="92">
        <v>1</v>
      </c>
      <c r="D12" s="92">
        <v>1</v>
      </c>
      <c r="E12" s="92">
        <v>1</v>
      </c>
      <c r="F12" s="92">
        <v>1</v>
      </c>
      <c r="G12" s="92">
        <v>1</v>
      </c>
      <c r="H12" s="92">
        <v>1</v>
      </c>
    </row>
    <row r="13" spans="2:8">
      <c r="B13" s="93" t="s">
        <v>6</v>
      </c>
      <c r="C13" s="92">
        <v>1</v>
      </c>
      <c r="D13" s="92">
        <v>1</v>
      </c>
      <c r="E13" s="92">
        <v>1</v>
      </c>
      <c r="F13" s="92">
        <v>1</v>
      </c>
      <c r="G13" s="92">
        <v>1</v>
      </c>
      <c r="H13" s="92">
        <v>1</v>
      </c>
    </row>
    <row r="14" spans="2:8">
      <c r="B14" s="93" t="s">
        <v>7</v>
      </c>
      <c r="C14" s="92">
        <v>1</v>
      </c>
      <c r="D14" s="92">
        <v>1</v>
      </c>
      <c r="E14" s="92">
        <v>1</v>
      </c>
      <c r="F14" s="92">
        <v>1</v>
      </c>
      <c r="G14" s="92">
        <v>1</v>
      </c>
      <c r="H14" s="92">
        <v>1</v>
      </c>
    </row>
    <row r="15" spans="2:8">
      <c r="B15" s="93" t="s">
        <v>8</v>
      </c>
      <c r="C15" s="92">
        <v>1</v>
      </c>
      <c r="D15" s="92">
        <v>1</v>
      </c>
      <c r="E15" s="92">
        <v>1</v>
      </c>
      <c r="F15" s="92">
        <v>1</v>
      </c>
      <c r="G15" s="92">
        <v>1</v>
      </c>
      <c r="H15" s="92">
        <v>1</v>
      </c>
    </row>
    <row r="16" spans="2:8">
      <c r="B16" s="93" t="s">
        <v>14</v>
      </c>
      <c r="C16" s="92">
        <v>1</v>
      </c>
      <c r="D16" s="92">
        <v>1</v>
      </c>
      <c r="E16" s="92">
        <v>1</v>
      </c>
      <c r="F16" s="92">
        <v>1</v>
      </c>
      <c r="G16" s="92">
        <v>1</v>
      </c>
      <c r="H16" s="92">
        <v>1</v>
      </c>
    </row>
    <row r="17" spans="2:8">
      <c r="B17" s="93" t="s">
        <v>10</v>
      </c>
      <c r="C17" s="92">
        <v>1</v>
      </c>
      <c r="D17" s="92">
        <v>1</v>
      </c>
      <c r="E17" s="92">
        <v>1</v>
      </c>
      <c r="F17" s="92">
        <v>1</v>
      </c>
      <c r="G17" s="92">
        <v>1</v>
      </c>
      <c r="H17" s="92">
        <v>1</v>
      </c>
    </row>
    <row r="18" spans="2:8">
      <c r="B18" s="93" t="s">
        <v>9</v>
      </c>
      <c r="C18" s="92">
        <v>1</v>
      </c>
      <c r="D18" s="92">
        <v>1</v>
      </c>
      <c r="E18" s="92">
        <v>1</v>
      </c>
      <c r="F18" s="92">
        <v>1</v>
      </c>
      <c r="G18" s="92">
        <v>1</v>
      </c>
      <c r="H18" s="92">
        <v>1</v>
      </c>
    </row>
    <row r="19" spans="2:8">
      <c r="B19" s="93" t="s">
        <v>12</v>
      </c>
      <c r="C19" s="92">
        <v>1</v>
      </c>
      <c r="D19" s="92">
        <v>1</v>
      </c>
      <c r="E19" s="92">
        <v>1</v>
      </c>
      <c r="F19" s="92">
        <v>1</v>
      </c>
      <c r="G19" s="92">
        <v>1</v>
      </c>
      <c r="H19" s="92">
        <v>1</v>
      </c>
    </row>
    <row r="20" spans="2:8">
      <c r="B20" s="94" t="s">
        <v>11</v>
      </c>
      <c r="C20" s="92">
        <v>1</v>
      </c>
      <c r="D20" s="92">
        <v>1</v>
      </c>
      <c r="E20" s="92">
        <v>1</v>
      </c>
      <c r="F20" s="92">
        <v>1</v>
      </c>
      <c r="G20" s="92">
        <v>1</v>
      </c>
      <c r="H20" s="92">
        <v>1</v>
      </c>
    </row>
  </sheetData>
  <mergeCells count="2"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J15"/>
  <sheetViews>
    <sheetView showGridLines="0" zoomScale="90" zoomScaleNormal="90" workbookViewId="0">
      <selection activeCell="D12" sqref="D12"/>
    </sheetView>
  </sheetViews>
  <sheetFormatPr defaultColWidth="9.1796875" defaultRowHeight="14.5"/>
  <cols>
    <col min="1" max="1" width="8" style="96" customWidth="1"/>
    <col min="2" max="2" width="27.1796875" style="96" customWidth="1"/>
    <col min="3" max="8" width="9.54296875" style="96" customWidth="1"/>
    <col min="9" max="9" width="7.7265625" style="96" customWidth="1"/>
    <col min="10" max="10" width="15.1796875" style="96" customWidth="1"/>
    <col min="11" max="11" width="15.26953125" style="96" customWidth="1"/>
    <col min="12" max="12" width="15" style="96" bestFit="1" customWidth="1"/>
    <col min="13" max="13" width="1.54296875" style="96" customWidth="1"/>
    <col min="14" max="14" width="14.54296875" style="96" customWidth="1"/>
    <col min="15" max="15" width="14.54296875" style="96" bestFit="1" customWidth="1"/>
    <col min="16" max="16" width="15" style="96" bestFit="1" customWidth="1"/>
    <col min="17" max="16384" width="9.1796875" style="96"/>
  </cols>
  <sheetData>
    <row r="2" spans="2:10" s="95" customFormat="1" ht="18.5">
      <c r="B2" s="61" t="s">
        <v>154</v>
      </c>
      <c r="C2" s="62"/>
      <c r="D2" s="62"/>
      <c r="E2" s="62"/>
      <c r="F2" s="62"/>
      <c r="G2" s="62"/>
      <c r="H2" s="62"/>
      <c r="I2" s="62"/>
      <c r="J2" s="62"/>
    </row>
    <row r="4" spans="2:10">
      <c r="B4" s="222" t="s">
        <v>76</v>
      </c>
      <c r="C4" s="223" t="s">
        <v>75</v>
      </c>
      <c r="D4" s="223"/>
      <c r="E4" s="223"/>
      <c r="F4" s="223"/>
      <c r="G4" s="223"/>
      <c r="H4" s="223"/>
    </row>
    <row r="5" spans="2:10">
      <c r="B5" s="222"/>
      <c r="C5" s="69">
        <v>43617</v>
      </c>
      <c r="D5" s="69">
        <v>43983</v>
      </c>
      <c r="E5" s="69">
        <v>44348</v>
      </c>
      <c r="F5" s="69">
        <v>44713</v>
      </c>
      <c r="G5" s="69">
        <v>45078</v>
      </c>
      <c r="H5" s="69">
        <v>45444</v>
      </c>
    </row>
    <row r="6" spans="2:10">
      <c r="B6" s="97" t="s">
        <v>77</v>
      </c>
      <c r="C6" s="63">
        <f>C$14</f>
        <v>3.7725833148056064E-3</v>
      </c>
      <c r="D6" s="63">
        <f t="shared" ref="D6:H7" si="0">D$14</f>
        <v>2.2620332307940983E-3</v>
      </c>
      <c r="E6" s="63">
        <f t="shared" si="0"/>
        <v>5.2653147451400435E-3</v>
      </c>
      <c r="F6" s="63">
        <f t="shared" si="0"/>
        <v>9.2910815204557164E-3</v>
      </c>
      <c r="G6" s="63">
        <f t="shared" si="0"/>
        <v>9.9464583093992961E-3</v>
      </c>
      <c r="H6" s="63">
        <f t="shared" si="0"/>
        <v>9.4965105795739926E-3</v>
      </c>
      <c r="I6" s="64" t="s">
        <v>116</v>
      </c>
    </row>
    <row r="7" spans="2:10">
      <c r="B7" s="97" t="s">
        <v>78</v>
      </c>
      <c r="C7" s="63">
        <f t="shared" ref="C7" si="1">C$14</f>
        <v>3.7725833148056064E-3</v>
      </c>
      <c r="D7" s="63">
        <f t="shared" si="0"/>
        <v>2.2620332307940983E-3</v>
      </c>
      <c r="E7" s="63">
        <f t="shared" si="0"/>
        <v>5.2653147451400435E-3</v>
      </c>
      <c r="F7" s="63">
        <f t="shared" si="0"/>
        <v>9.2910815204557164E-3</v>
      </c>
      <c r="G7" s="63">
        <f t="shared" si="0"/>
        <v>9.9464583093992961E-3</v>
      </c>
      <c r="H7" s="63">
        <f t="shared" si="0"/>
        <v>9.4965105795739926E-3</v>
      </c>
      <c r="I7" s="64" t="s">
        <v>117</v>
      </c>
    </row>
    <row r="8" spans="2:10">
      <c r="B8" s="97" t="s">
        <v>79</v>
      </c>
      <c r="C8" s="63">
        <v>3.2732678790630132E-3</v>
      </c>
      <c r="D8" s="63">
        <v>9.4136087757248357E-4</v>
      </c>
      <c r="E8" s="63">
        <v>7.7014515963222067E-3</v>
      </c>
      <c r="F8" s="63">
        <v>1.208612147578938E-2</v>
      </c>
      <c r="G8" s="63">
        <v>1.2696587326902176E-2</v>
      </c>
      <c r="H8" s="63">
        <v>8.7988143767637975E-3</v>
      </c>
      <c r="I8" s="64" t="s">
        <v>118</v>
      </c>
    </row>
    <row r="10" spans="2:10">
      <c r="B10" s="183"/>
      <c r="C10" s="223" t="s">
        <v>75</v>
      </c>
      <c r="D10" s="223"/>
      <c r="E10" s="223"/>
      <c r="F10" s="223"/>
      <c r="G10" s="223"/>
      <c r="H10" s="223"/>
    </row>
    <row r="11" spans="2:10">
      <c r="B11" s="183" t="s">
        <v>149</v>
      </c>
      <c r="C11" s="182">
        <v>43617</v>
      </c>
      <c r="D11" s="182">
        <v>43983</v>
      </c>
      <c r="E11" s="182">
        <v>44348</v>
      </c>
      <c r="F11" s="182">
        <v>44713</v>
      </c>
      <c r="G11" s="182">
        <v>45078</v>
      </c>
      <c r="H11" s="182">
        <v>45444</v>
      </c>
    </row>
    <row r="12" spans="2:10">
      <c r="B12" s="97" t="s">
        <v>150</v>
      </c>
      <c r="C12" s="63">
        <v>7.3823666320130509E-3</v>
      </c>
      <c r="D12" s="63">
        <v>5.6672232726015983E-3</v>
      </c>
      <c r="E12" s="63">
        <v>1.1131535994233922E-2</v>
      </c>
      <c r="F12" s="63">
        <v>1.5481462452597078E-2</v>
      </c>
      <c r="G12" s="63">
        <v>1.4924737175464315E-2</v>
      </c>
      <c r="H12" s="63">
        <v>1.2490564634845174E-2</v>
      </c>
      <c r="I12" s="64"/>
    </row>
    <row r="13" spans="2:10">
      <c r="B13" s="97" t="s">
        <v>151</v>
      </c>
      <c r="C13" s="63">
        <v>1.6279999759816199E-4</v>
      </c>
      <c r="D13" s="63">
        <v>-1.1431568110134016E-3</v>
      </c>
      <c r="E13" s="63">
        <v>-6.0090650395383527E-4</v>
      </c>
      <c r="F13" s="63">
        <v>3.1007005883143535E-3</v>
      </c>
      <c r="G13" s="63">
        <v>4.9681794433342752E-3</v>
      </c>
      <c r="H13" s="63">
        <v>6.5024565243028132E-3</v>
      </c>
      <c r="I13" s="64"/>
    </row>
    <row r="14" spans="2:10">
      <c r="B14" s="97" t="s">
        <v>152</v>
      </c>
      <c r="C14" s="63">
        <f>AVERAGE(C12:C13)</f>
        <v>3.7725833148056064E-3</v>
      </c>
      <c r="D14" s="63">
        <f t="shared" ref="D14:H14" si="2">AVERAGE(D12:D13)</f>
        <v>2.2620332307940983E-3</v>
      </c>
      <c r="E14" s="63">
        <f t="shared" si="2"/>
        <v>5.2653147451400435E-3</v>
      </c>
      <c r="F14" s="63">
        <f t="shared" si="2"/>
        <v>9.2910815204557164E-3</v>
      </c>
      <c r="G14" s="63">
        <f t="shared" si="2"/>
        <v>9.9464583093992961E-3</v>
      </c>
      <c r="H14" s="63">
        <f t="shared" si="2"/>
        <v>9.4965105795739926E-3</v>
      </c>
      <c r="I14" s="64"/>
    </row>
    <row r="15" spans="2:10">
      <c r="B15" s="97" t="s">
        <v>153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4"/>
    </row>
  </sheetData>
  <mergeCells count="3">
    <mergeCell ref="B4:B5"/>
    <mergeCell ref="C4:H4"/>
    <mergeCell ref="C10:H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G289"/>
  <sheetViews>
    <sheetView showGridLines="0" zoomScale="90" zoomScaleNormal="90" workbookViewId="0">
      <selection activeCell="G39" sqref="G39"/>
    </sheetView>
  </sheetViews>
  <sheetFormatPr defaultColWidth="9.1796875" defaultRowHeight="14.5"/>
  <cols>
    <col min="1" max="1" width="8" style="87" customWidth="1"/>
    <col min="2" max="2" width="39.81640625" style="87" customWidth="1"/>
    <col min="3" max="7" width="12.7265625" style="87" customWidth="1"/>
    <col min="8" max="8" width="1.81640625" style="87" customWidth="1"/>
    <col min="9" max="16384" width="9.1796875" style="87"/>
  </cols>
  <sheetData>
    <row r="2" spans="2:7" ht="18.5">
      <c r="B2" s="88" t="s">
        <v>80</v>
      </c>
    </row>
    <row r="4" spans="2:7" ht="18" customHeight="1">
      <c r="B4" s="224" t="s">
        <v>131</v>
      </c>
      <c r="C4" s="225" t="s">
        <v>81</v>
      </c>
      <c r="D4" s="225" t="s">
        <v>82</v>
      </c>
      <c r="E4" s="225"/>
      <c r="F4" s="225"/>
      <c r="G4" s="225" t="s">
        <v>132</v>
      </c>
    </row>
    <row r="5" spans="2:7" ht="36" customHeight="1">
      <c r="B5" s="224"/>
      <c r="C5" s="225"/>
      <c r="D5" s="98" t="s">
        <v>77</v>
      </c>
      <c r="E5" s="98" t="s">
        <v>78</v>
      </c>
      <c r="F5" s="98" t="s">
        <v>79</v>
      </c>
      <c r="G5" s="225"/>
    </row>
    <row r="6" spans="2:7">
      <c r="B6" s="99" t="s">
        <v>1</v>
      </c>
      <c r="C6" s="100">
        <v>0.70451874799700887</v>
      </c>
      <c r="D6" s="100">
        <v>0</v>
      </c>
      <c r="E6" s="100">
        <v>0.29548125200299113</v>
      </c>
      <c r="F6" s="100">
        <v>0</v>
      </c>
      <c r="G6" s="100">
        <f>SUM(C6:F6)</f>
        <v>1</v>
      </c>
    </row>
    <row r="7" spans="2:7">
      <c r="B7" s="101" t="s">
        <v>2</v>
      </c>
      <c r="C7" s="102">
        <v>0.38</v>
      </c>
      <c r="D7" s="102">
        <v>0.1</v>
      </c>
      <c r="E7" s="102">
        <v>0.32</v>
      </c>
      <c r="F7" s="102">
        <v>0.2</v>
      </c>
      <c r="G7" s="102">
        <f t="shared" ref="G7:G20" si="0">SUM(C7:F7)</f>
        <v>1</v>
      </c>
    </row>
    <row r="8" spans="2:7">
      <c r="B8" s="101" t="s">
        <v>3</v>
      </c>
      <c r="C8" s="102">
        <v>0.17276081851727609</v>
      </c>
      <c r="D8" s="102">
        <v>0</v>
      </c>
      <c r="E8" s="102">
        <v>0.79595773230459577</v>
      </c>
      <c r="F8" s="102">
        <v>3.1281449178128147E-2</v>
      </c>
      <c r="G8" s="102">
        <f t="shared" si="0"/>
        <v>1</v>
      </c>
    </row>
    <row r="9" spans="2:7">
      <c r="B9" s="101" t="s">
        <v>4</v>
      </c>
      <c r="C9" s="102">
        <v>0.1570281124497992</v>
      </c>
      <c r="D9" s="102">
        <v>0</v>
      </c>
      <c r="E9" s="102">
        <v>0.81169043837207266</v>
      </c>
      <c r="F9" s="102">
        <v>3.1281449178128147E-2</v>
      </c>
      <c r="G9" s="102">
        <f t="shared" si="0"/>
        <v>1</v>
      </c>
    </row>
    <row r="10" spans="2:7">
      <c r="B10" s="101" t="s">
        <v>5</v>
      </c>
      <c r="C10" s="102">
        <v>0.7</v>
      </c>
      <c r="D10" s="102">
        <v>0</v>
      </c>
      <c r="E10" s="102">
        <v>0.3</v>
      </c>
      <c r="F10" s="102">
        <v>0</v>
      </c>
      <c r="G10" s="102">
        <f t="shared" si="0"/>
        <v>1</v>
      </c>
    </row>
    <row r="11" spans="2:7">
      <c r="B11" s="101" t="s">
        <v>6</v>
      </c>
      <c r="C11" s="102">
        <v>0.79</v>
      </c>
      <c r="D11" s="102">
        <v>0</v>
      </c>
      <c r="E11" s="102">
        <v>0.09</v>
      </c>
      <c r="F11" s="102">
        <v>0.12</v>
      </c>
      <c r="G11" s="102">
        <f t="shared" si="0"/>
        <v>1</v>
      </c>
    </row>
    <row r="12" spans="2:7">
      <c r="B12" s="101" t="s">
        <v>7</v>
      </c>
      <c r="C12" s="102">
        <v>0.67121393005852725</v>
      </c>
      <c r="D12" s="102">
        <v>0</v>
      </c>
      <c r="E12" s="102">
        <v>0.29750462076334461</v>
      </c>
      <c r="F12" s="102">
        <v>3.1281449178128147E-2</v>
      </c>
      <c r="G12" s="102">
        <f t="shared" si="0"/>
        <v>1</v>
      </c>
    </row>
    <row r="13" spans="2:7">
      <c r="B13" s="101" t="s">
        <v>8</v>
      </c>
      <c r="C13" s="102">
        <v>0.39589442815249265</v>
      </c>
      <c r="D13" s="102">
        <v>0</v>
      </c>
      <c r="E13" s="102">
        <v>0.60410557184750735</v>
      </c>
      <c r="F13" s="102">
        <v>0</v>
      </c>
      <c r="G13" s="102">
        <f>SUM(C13:F13)</f>
        <v>1</v>
      </c>
    </row>
    <row r="14" spans="2:7">
      <c r="B14" s="101" t="s">
        <v>9</v>
      </c>
      <c r="C14" s="102">
        <v>1</v>
      </c>
      <c r="D14" s="102">
        <v>0</v>
      </c>
      <c r="E14" s="102">
        <v>0</v>
      </c>
      <c r="F14" s="102">
        <v>0</v>
      </c>
      <c r="G14" s="102">
        <f t="shared" si="0"/>
        <v>1</v>
      </c>
    </row>
    <row r="15" spans="2:7">
      <c r="B15" s="101" t="s">
        <v>10</v>
      </c>
      <c r="C15" s="102">
        <v>0.48772307767632006</v>
      </c>
      <c r="D15" s="102">
        <v>0.24402066146050086</v>
      </c>
      <c r="E15" s="102">
        <v>0</v>
      </c>
      <c r="F15" s="102">
        <v>0.268256260863179</v>
      </c>
      <c r="G15" s="102">
        <v>0.99999999999999989</v>
      </c>
    </row>
    <row r="16" spans="2:7">
      <c r="B16" s="101" t="s">
        <v>11</v>
      </c>
      <c r="C16" s="102">
        <v>1</v>
      </c>
      <c r="D16" s="102">
        <v>0</v>
      </c>
      <c r="E16" s="102">
        <v>0</v>
      </c>
      <c r="F16" s="102">
        <v>0</v>
      </c>
      <c r="G16" s="102">
        <f t="shared" si="0"/>
        <v>1</v>
      </c>
    </row>
    <row r="17" spans="2:7">
      <c r="B17" s="101" t="s">
        <v>12</v>
      </c>
      <c r="C17" s="102">
        <v>1</v>
      </c>
      <c r="D17" s="102">
        <v>0</v>
      </c>
      <c r="E17" s="102">
        <v>0</v>
      </c>
      <c r="F17" s="102">
        <v>0</v>
      </c>
      <c r="G17" s="102">
        <f t="shared" si="0"/>
        <v>1</v>
      </c>
    </row>
    <row r="18" spans="2:7">
      <c r="B18" s="101" t="s">
        <v>13</v>
      </c>
      <c r="C18" s="102">
        <v>0.95</v>
      </c>
      <c r="D18" s="102">
        <v>0</v>
      </c>
      <c r="E18" s="102">
        <v>0.05</v>
      </c>
      <c r="F18" s="102">
        <v>0</v>
      </c>
      <c r="G18" s="102">
        <f t="shared" si="0"/>
        <v>1</v>
      </c>
    </row>
    <row r="19" spans="2:7">
      <c r="B19" s="101" t="s">
        <v>14</v>
      </c>
      <c r="C19" s="102">
        <v>0.23076923076923078</v>
      </c>
      <c r="D19" s="102">
        <v>0</v>
      </c>
      <c r="E19" s="102">
        <v>0.73794932005264102</v>
      </c>
      <c r="F19" s="102">
        <v>3.1281449178128147E-2</v>
      </c>
      <c r="G19" s="102">
        <f t="shared" si="0"/>
        <v>1</v>
      </c>
    </row>
    <row r="20" spans="2:7">
      <c r="B20" s="103" t="s">
        <v>15</v>
      </c>
      <c r="C20" s="104">
        <v>0.77</v>
      </c>
      <c r="D20" s="104">
        <v>0</v>
      </c>
      <c r="E20" s="104">
        <v>0.23</v>
      </c>
      <c r="F20" s="104">
        <v>0</v>
      </c>
      <c r="G20" s="104">
        <f t="shared" si="0"/>
        <v>1</v>
      </c>
    </row>
    <row r="22" spans="2:7">
      <c r="B22" s="105"/>
      <c r="C22" s="105"/>
      <c r="D22" s="105"/>
      <c r="E22" s="105"/>
      <c r="F22" s="105"/>
      <c r="G22" s="105"/>
    </row>
    <row r="23" spans="2:7">
      <c r="B23" s="105"/>
      <c r="C23" s="105"/>
      <c r="D23" s="105"/>
      <c r="E23" s="105"/>
      <c r="F23" s="105"/>
      <c r="G23" s="105"/>
    </row>
    <row r="24" spans="2:7">
      <c r="B24" s="105"/>
      <c r="C24" s="105"/>
      <c r="D24" s="105"/>
      <c r="E24" s="105"/>
      <c r="F24" s="105"/>
      <c r="G24" s="105"/>
    </row>
    <row r="25" spans="2:7">
      <c r="B25" s="105"/>
      <c r="C25" s="105"/>
      <c r="D25" s="105"/>
      <c r="E25" s="105"/>
      <c r="F25" s="105"/>
      <c r="G25" s="105"/>
    </row>
    <row r="26" spans="2:7">
      <c r="B26" s="105"/>
      <c r="C26" s="105"/>
      <c r="D26" s="105"/>
      <c r="E26" s="105"/>
      <c r="F26" s="105"/>
      <c r="G26" s="105"/>
    </row>
    <row r="27" spans="2:7">
      <c r="B27" s="105"/>
      <c r="C27" s="105"/>
      <c r="D27" s="105"/>
      <c r="E27" s="105"/>
      <c r="F27" s="105"/>
      <c r="G27" s="106"/>
    </row>
    <row r="28" spans="2:7">
      <c r="B28" s="105"/>
      <c r="C28" s="105"/>
      <c r="D28" s="105"/>
      <c r="E28" s="105"/>
      <c r="F28" s="105"/>
      <c r="G28" s="105"/>
    </row>
    <row r="29" spans="2:7">
      <c r="B29" s="105"/>
      <c r="C29" s="105"/>
      <c r="D29" s="105"/>
      <c r="E29" s="105"/>
      <c r="F29" s="105"/>
      <c r="G29" s="105"/>
    </row>
    <row r="30" spans="2:7">
      <c r="B30" s="105"/>
      <c r="C30" s="105"/>
      <c r="D30" s="105"/>
      <c r="E30" s="105"/>
      <c r="F30" s="105"/>
      <c r="G30" s="105"/>
    </row>
    <row r="31" spans="2:7">
      <c r="B31" s="105"/>
      <c r="C31" s="105"/>
      <c r="D31" s="105"/>
      <c r="E31" s="105"/>
      <c r="F31" s="105"/>
      <c r="G31" s="105"/>
    </row>
    <row r="32" spans="2:7">
      <c r="B32" s="105"/>
      <c r="C32" s="105"/>
      <c r="D32" s="105"/>
      <c r="E32" s="105"/>
      <c r="F32" s="105"/>
      <c r="G32" s="105"/>
    </row>
    <row r="33" spans="2:7">
      <c r="B33" s="105"/>
      <c r="C33" s="105"/>
      <c r="D33" s="105"/>
      <c r="E33" s="105"/>
      <c r="F33" s="105"/>
      <c r="G33" s="105"/>
    </row>
    <row r="34" spans="2:7">
      <c r="B34" s="105"/>
      <c r="C34" s="105"/>
      <c r="D34" s="105"/>
      <c r="E34" s="105"/>
      <c r="F34" s="105"/>
      <c r="G34" s="105"/>
    </row>
    <row r="35" spans="2:7">
      <c r="B35" s="105"/>
      <c r="C35" s="105"/>
      <c r="D35" s="105"/>
      <c r="E35" s="105"/>
      <c r="F35" s="105"/>
      <c r="G35" s="105"/>
    </row>
    <row r="36" spans="2:7">
      <c r="B36" s="105"/>
      <c r="C36" s="105"/>
      <c r="D36" s="105"/>
      <c r="E36" s="105"/>
      <c r="F36" s="105"/>
      <c r="G36" s="105"/>
    </row>
    <row r="37" spans="2:7">
      <c r="B37" s="105"/>
      <c r="C37" s="105"/>
      <c r="D37" s="105"/>
      <c r="E37" s="105"/>
      <c r="F37" s="105"/>
      <c r="G37" s="105"/>
    </row>
    <row r="38" spans="2:7">
      <c r="B38" s="105"/>
      <c r="C38" s="105"/>
      <c r="D38" s="105"/>
      <c r="E38" s="105"/>
      <c r="F38" s="105"/>
      <c r="G38" s="105"/>
    </row>
    <row r="39" spans="2:7">
      <c r="B39" s="105"/>
      <c r="C39" s="105"/>
      <c r="D39" s="105"/>
      <c r="E39" s="105"/>
      <c r="F39" s="105"/>
      <c r="G39" s="105"/>
    </row>
    <row r="40" spans="2:7">
      <c r="B40" s="105"/>
      <c r="C40" s="105"/>
      <c r="D40" s="105"/>
      <c r="E40" s="105"/>
      <c r="F40" s="105"/>
      <c r="G40" s="105"/>
    </row>
    <row r="41" spans="2:7">
      <c r="B41" s="105"/>
      <c r="C41" s="105"/>
      <c r="D41" s="105"/>
      <c r="E41" s="105"/>
      <c r="F41" s="105"/>
      <c r="G41" s="105"/>
    </row>
    <row r="42" spans="2:7">
      <c r="B42" s="105"/>
      <c r="C42" s="105"/>
      <c r="D42" s="105"/>
      <c r="E42" s="105"/>
      <c r="F42" s="105"/>
      <c r="G42" s="105"/>
    </row>
    <row r="43" spans="2:7">
      <c r="B43" s="105"/>
      <c r="C43" s="105"/>
      <c r="D43" s="105"/>
      <c r="E43" s="105"/>
      <c r="F43" s="105"/>
      <c r="G43" s="105"/>
    </row>
    <row r="44" spans="2:7">
      <c r="B44" s="105"/>
      <c r="C44" s="105"/>
      <c r="D44" s="105"/>
      <c r="E44" s="105"/>
      <c r="F44" s="105"/>
      <c r="G44" s="105"/>
    </row>
    <row r="45" spans="2:7">
      <c r="B45" s="105"/>
      <c r="C45" s="105"/>
      <c r="D45" s="105"/>
      <c r="E45" s="105"/>
      <c r="F45" s="105"/>
      <c r="G45" s="105"/>
    </row>
    <row r="46" spans="2:7">
      <c r="B46" s="105"/>
      <c r="C46" s="105"/>
      <c r="D46" s="105"/>
      <c r="E46" s="105"/>
      <c r="F46" s="105"/>
      <c r="G46" s="105"/>
    </row>
    <row r="47" spans="2:7">
      <c r="B47" s="105"/>
      <c r="C47" s="105"/>
      <c r="D47" s="105"/>
      <c r="E47" s="105"/>
      <c r="F47" s="105"/>
      <c r="G47" s="105"/>
    </row>
    <row r="48" spans="2:7">
      <c r="B48" s="105"/>
      <c r="C48" s="105"/>
      <c r="D48" s="105"/>
      <c r="E48" s="105"/>
      <c r="F48" s="105"/>
      <c r="G48" s="105"/>
    </row>
    <row r="49" spans="2:7">
      <c r="B49" s="105"/>
      <c r="C49" s="105"/>
      <c r="D49" s="105"/>
      <c r="E49" s="105"/>
      <c r="F49" s="105"/>
      <c r="G49" s="105"/>
    </row>
    <row r="50" spans="2:7">
      <c r="B50" s="105"/>
      <c r="C50" s="105"/>
      <c r="D50" s="105"/>
      <c r="E50" s="105"/>
      <c r="F50" s="105"/>
      <c r="G50" s="105"/>
    </row>
    <row r="51" spans="2:7">
      <c r="B51" s="105"/>
      <c r="C51" s="105"/>
      <c r="D51" s="105"/>
      <c r="E51" s="105"/>
      <c r="F51" s="105"/>
      <c r="G51" s="105"/>
    </row>
    <row r="52" spans="2:7">
      <c r="B52" s="105"/>
      <c r="C52" s="105"/>
      <c r="D52" s="105"/>
      <c r="E52" s="105"/>
      <c r="F52" s="105"/>
      <c r="G52" s="105"/>
    </row>
    <row r="53" spans="2:7">
      <c r="B53" s="105"/>
      <c r="C53" s="105"/>
      <c r="D53" s="105"/>
      <c r="E53" s="105"/>
      <c r="F53" s="105"/>
      <c r="G53" s="105"/>
    </row>
    <row r="54" spans="2:7">
      <c r="B54" s="105"/>
      <c r="C54" s="105"/>
      <c r="D54" s="105"/>
      <c r="E54" s="105"/>
      <c r="F54" s="105"/>
      <c r="G54" s="105"/>
    </row>
    <row r="55" spans="2:7">
      <c r="B55" s="105"/>
      <c r="C55" s="105"/>
      <c r="D55" s="105"/>
      <c r="E55" s="105"/>
      <c r="F55" s="105"/>
      <c r="G55" s="105"/>
    </row>
    <row r="56" spans="2:7">
      <c r="B56" s="105"/>
      <c r="C56" s="105"/>
      <c r="D56" s="105"/>
      <c r="E56" s="105"/>
      <c r="F56" s="105"/>
      <c r="G56" s="105"/>
    </row>
    <row r="57" spans="2:7">
      <c r="B57" s="105"/>
      <c r="C57" s="105"/>
      <c r="D57" s="105"/>
      <c r="E57" s="105"/>
      <c r="F57" s="105"/>
      <c r="G57" s="105"/>
    </row>
    <row r="58" spans="2:7">
      <c r="B58" s="105"/>
      <c r="C58" s="105"/>
      <c r="D58" s="105"/>
      <c r="E58" s="105"/>
      <c r="F58" s="105"/>
      <c r="G58" s="105"/>
    </row>
    <row r="59" spans="2:7">
      <c r="B59" s="105"/>
      <c r="C59" s="105"/>
      <c r="D59" s="105"/>
      <c r="E59" s="105"/>
      <c r="F59" s="105"/>
      <c r="G59" s="105"/>
    </row>
    <row r="60" spans="2:7">
      <c r="B60" s="105"/>
      <c r="C60" s="105"/>
      <c r="D60" s="105"/>
      <c r="E60" s="105"/>
      <c r="F60" s="105"/>
      <c r="G60" s="105"/>
    </row>
    <row r="61" spans="2:7">
      <c r="B61" s="105"/>
      <c r="C61" s="105"/>
      <c r="D61" s="105"/>
      <c r="E61" s="105"/>
      <c r="F61" s="105"/>
      <c r="G61" s="105"/>
    </row>
    <row r="62" spans="2:7">
      <c r="B62" s="107"/>
      <c r="C62" s="105"/>
      <c r="D62" s="105"/>
      <c r="E62" s="105"/>
      <c r="F62" s="105"/>
      <c r="G62" s="105"/>
    </row>
    <row r="63" spans="2:7">
      <c r="B63" s="107"/>
      <c r="C63" s="105"/>
      <c r="D63" s="105"/>
      <c r="E63" s="105"/>
      <c r="F63" s="105"/>
      <c r="G63" s="105"/>
    </row>
    <row r="64" spans="2:7">
      <c r="B64" s="105"/>
      <c r="C64" s="105"/>
      <c r="D64" s="105"/>
      <c r="E64" s="105"/>
      <c r="F64" s="105"/>
      <c r="G64" s="105"/>
    </row>
    <row r="65" spans="2:7">
      <c r="B65" s="105"/>
      <c r="C65" s="105"/>
      <c r="D65" s="105"/>
      <c r="E65" s="105"/>
      <c r="F65" s="105"/>
      <c r="G65" s="105"/>
    </row>
    <row r="66" spans="2:7">
      <c r="B66" s="105"/>
      <c r="C66" s="105"/>
      <c r="D66" s="105"/>
      <c r="E66" s="105"/>
      <c r="F66" s="105"/>
      <c r="G66" s="105"/>
    </row>
    <row r="67" spans="2:7">
      <c r="B67" s="105"/>
      <c r="C67" s="105"/>
      <c r="D67" s="105"/>
      <c r="E67" s="105"/>
      <c r="F67" s="105"/>
      <c r="G67" s="105"/>
    </row>
    <row r="68" spans="2:7">
      <c r="B68" s="105"/>
      <c r="C68" s="105"/>
      <c r="D68" s="105"/>
      <c r="E68" s="105"/>
      <c r="F68" s="105"/>
      <c r="G68" s="105"/>
    </row>
    <row r="69" spans="2:7">
      <c r="B69" s="105"/>
      <c r="C69" s="105"/>
      <c r="D69" s="105"/>
      <c r="E69" s="105"/>
      <c r="F69" s="105"/>
      <c r="G69" s="105"/>
    </row>
    <row r="70" spans="2:7">
      <c r="B70" s="105"/>
      <c r="C70" s="105"/>
      <c r="D70" s="105"/>
      <c r="E70" s="105"/>
      <c r="F70" s="105"/>
      <c r="G70" s="105"/>
    </row>
    <row r="71" spans="2:7">
      <c r="B71" s="105"/>
      <c r="C71" s="105"/>
      <c r="D71" s="105"/>
      <c r="E71" s="105"/>
      <c r="F71" s="105"/>
      <c r="G71" s="105"/>
    </row>
    <row r="72" spans="2:7">
      <c r="B72" s="105"/>
      <c r="C72" s="105"/>
      <c r="D72" s="105"/>
      <c r="E72" s="105"/>
      <c r="F72" s="105"/>
      <c r="G72" s="105"/>
    </row>
    <row r="73" spans="2:7">
      <c r="B73" s="105"/>
      <c r="C73" s="105"/>
      <c r="D73" s="105"/>
      <c r="E73" s="105"/>
      <c r="F73" s="105"/>
      <c r="G73" s="105"/>
    </row>
    <row r="74" spans="2:7">
      <c r="B74" s="105"/>
      <c r="C74" s="105"/>
      <c r="D74" s="105"/>
      <c r="E74" s="105"/>
      <c r="F74" s="105"/>
      <c r="G74" s="105"/>
    </row>
    <row r="75" spans="2:7">
      <c r="B75" s="105"/>
      <c r="C75" s="105"/>
      <c r="D75" s="105"/>
      <c r="E75" s="105"/>
      <c r="F75" s="105"/>
      <c r="G75" s="105"/>
    </row>
    <row r="76" spans="2:7">
      <c r="B76" s="105"/>
      <c r="C76" s="105"/>
      <c r="D76" s="105"/>
      <c r="E76" s="105"/>
      <c r="F76" s="105"/>
      <c r="G76" s="105"/>
    </row>
    <row r="77" spans="2:7">
      <c r="B77" s="105"/>
      <c r="C77" s="105"/>
      <c r="D77" s="105"/>
      <c r="E77" s="105"/>
      <c r="F77" s="105"/>
      <c r="G77" s="105"/>
    </row>
    <row r="78" spans="2:7">
      <c r="B78" s="105"/>
      <c r="C78" s="105"/>
      <c r="D78" s="105"/>
      <c r="E78" s="105"/>
      <c r="F78" s="105"/>
      <c r="G78" s="105"/>
    </row>
    <row r="79" spans="2:7">
      <c r="B79" s="105"/>
      <c r="C79" s="105"/>
      <c r="D79" s="105"/>
      <c r="E79" s="105"/>
      <c r="F79" s="105"/>
      <c r="G79" s="105"/>
    </row>
    <row r="80" spans="2:7">
      <c r="B80" s="105"/>
      <c r="C80" s="105"/>
      <c r="D80" s="105"/>
      <c r="E80" s="105"/>
      <c r="F80" s="105"/>
      <c r="G80" s="105"/>
    </row>
    <row r="81" spans="2:7">
      <c r="B81" s="105"/>
      <c r="C81" s="105"/>
      <c r="D81" s="105"/>
      <c r="E81" s="105"/>
      <c r="F81" s="105"/>
      <c r="G81" s="105"/>
    </row>
    <row r="82" spans="2:7">
      <c r="B82" s="105"/>
      <c r="C82" s="105"/>
      <c r="D82" s="105"/>
      <c r="E82" s="105"/>
      <c r="F82" s="105"/>
      <c r="G82" s="105"/>
    </row>
    <row r="83" spans="2:7">
      <c r="B83" s="105"/>
      <c r="C83" s="105"/>
      <c r="D83" s="105"/>
      <c r="E83" s="105"/>
      <c r="F83" s="105"/>
      <c r="G83" s="105"/>
    </row>
    <row r="84" spans="2:7">
      <c r="B84" s="105"/>
      <c r="C84" s="105"/>
      <c r="D84" s="105"/>
      <c r="E84" s="105"/>
      <c r="F84" s="105"/>
      <c r="G84" s="105"/>
    </row>
    <row r="85" spans="2:7">
      <c r="B85" s="105"/>
      <c r="C85" s="105"/>
      <c r="D85" s="105"/>
      <c r="E85" s="105"/>
      <c r="F85" s="105"/>
      <c r="G85" s="105"/>
    </row>
    <row r="86" spans="2:7">
      <c r="B86" s="105"/>
      <c r="C86" s="105"/>
      <c r="D86" s="105"/>
      <c r="E86" s="105"/>
      <c r="F86" s="105"/>
      <c r="G86" s="105"/>
    </row>
    <row r="87" spans="2:7">
      <c r="B87" s="105"/>
      <c r="C87" s="105"/>
      <c r="D87" s="105"/>
      <c r="E87" s="105"/>
      <c r="F87" s="105"/>
      <c r="G87" s="105"/>
    </row>
    <row r="88" spans="2:7">
      <c r="B88" s="105"/>
      <c r="C88" s="105"/>
      <c r="D88" s="105"/>
      <c r="E88" s="105"/>
      <c r="F88" s="105"/>
      <c r="G88" s="105"/>
    </row>
    <row r="89" spans="2:7">
      <c r="B89" s="105"/>
      <c r="C89" s="105"/>
      <c r="D89" s="105"/>
      <c r="E89" s="105"/>
      <c r="F89" s="105"/>
      <c r="G89" s="105"/>
    </row>
    <row r="90" spans="2:7">
      <c r="B90" s="105"/>
      <c r="C90" s="105"/>
      <c r="D90" s="105"/>
      <c r="E90" s="105"/>
      <c r="F90" s="105"/>
      <c r="G90" s="105"/>
    </row>
    <row r="91" spans="2:7">
      <c r="B91" s="105"/>
      <c r="C91" s="105"/>
      <c r="D91" s="105"/>
      <c r="E91" s="105"/>
      <c r="F91" s="105"/>
      <c r="G91" s="105"/>
    </row>
    <row r="92" spans="2:7">
      <c r="B92" s="105"/>
      <c r="C92" s="105"/>
      <c r="D92" s="105"/>
      <c r="E92" s="105"/>
      <c r="F92" s="105"/>
      <c r="G92" s="105"/>
    </row>
    <row r="93" spans="2:7">
      <c r="B93" s="105"/>
      <c r="C93" s="105"/>
      <c r="D93" s="105"/>
      <c r="E93" s="105"/>
      <c r="F93" s="105"/>
      <c r="G93" s="105"/>
    </row>
    <row r="94" spans="2:7">
      <c r="B94" s="105"/>
      <c r="C94" s="105"/>
      <c r="D94" s="105"/>
      <c r="E94" s="105"/>
      <c r="F94" s="105"/>
      <c r="G94" s="105"/>
    </row>
    <row r="95" spans="2:7">
      <c r="B95" s="105"/>
      <c r="C95" s="105"/>
      <c r="D95" s="105"/>
      <c r="E95" s="105"/>
      <c r="F95" s="105"/>
      <c r="G95" s="105"/>
    </row>
    <row r="96" spans="2:7">
      <c r="B96" s="105"/>
      <c r="C96" s="105"/>
      <c r="D96" s="105"/>
      <c r="E96" s="105"/>
      <c r="F96" s="105"/>
      <c r="G96" s="105"/>
    </row>
    <row r="97" spans="2:7">
      <c r="B97" s="105"/>
      <c r="C97" s="105"/>
      <c r="D97" s="105"/>
      <c r="E97" s="105"/>
      <c r="F97" s="105"/>
      <c r="G97" s="105"/>
    </row>
    <row r="98" spans="2:7">
      <c r="B98" s="105"/>
      <c r="C98" s="105"/>
      <c r="D98" s="105"/>
      <c r="E98" s="105"/>
      <c r="F98" s="105"/>
      <c r="G98" s="105"/>
    </row>
    <row r="99" spans="2:7">
      <c r="B99" s="105"/>
      <c r="C99" s="105"/>
      <c r="D99" s="105"/>
      <c r="E99" s="105"/>
      <c r="F99" s="105"/>
      <c r="G99" s="105"/>
    </row>
    <row r="100" spans="2:7">
      <c r="B100" s="105"/>
      <c r="C100" s="105"/>
      <c r="D100" s="105"/>
      <c r="E100" s="105"/>
      <c r="F100" s="105"/>
      <c r="G100" s="105"/>
    </row>
    <row r="101" spans="2:7">
      <c r="B101" s="105"/>
      <c r="C101" s="105"/>
      <c r="D101" s="105"/>
      <c r="E101" s="105"/>
      <c r="F101" s="105"/>
      <c r="G101" s="105"/>
    </row>
    <row r="102" spans="2:7">
      <c r="B102" s="105"/>
      <c r="C102" s="105"/>
      <c r="D102" s="105"/>
      <c r="E102" s="105"/>
      <c r="F102" s="105"/>
      <c r="G102" s="105"/>
    </row>
    <row r="103" spans="2:7">
      <c r="B103" s="105"/>
      <c r="C103" s="105"/>
      <c r="D103" s="105"/>
      <c r="E103" s="105"/>
      <c r="F103" s="105"/>
      <c r="G103" s="105"/>
    </row>
    <row r="104" spans="2:7">
      <c r="B104" s="105"/>
      <c r="C104" s="105"/>
      <c r="D104" s="105"/>
      <c r="E104" s="105"/>
      <c r="F104" s="105"/>
      <c r="G104" s="105"/>
    </row>
    <row r="105" spans="2:7">
      <c r="B105" s="105"/>
      <c r="C105" s="105"/>
      <c r="D105" s="105"/>
      <c r="E105" s="105"/>
      <c r="F105" s="105"/>
      <c r="G105" s="105"/>
    </row>
    <row r="106" spans="2:7">
      <c r="B106" s="105"/>
      <c r="C106" s="105"/>
      <c r="D106" s="105"/>
      <c r="E106" s="105"/>
      <c r="F106" s="105"/>
      <c r="G106" s="105"/>
    </row>
    <row r="107" spans="2:7">
      <c r="B107" s="105"/>
      <c r="C107" s="105"/>
      <c r="D107" s="105"/>
      <c r="E107" s="105"/>
      <c r="F107" s="105"/>
      <c r="G107" s="105"/>
    </row>
    <row r="108" spans="2:7">
      <c r="B108" s="105"/>
      <c r="C108" s="105"/>
      <c r="D108" s="105"/>
      <c r="E108" s="105"/>
      <c r="F108" s="105"/>
      <c r="G108" s="105"/>
    </row>
    <row r="109" spans="2:7">
      <c r="B109" s="105"/>
      <c r="C109" s="105"/>
      <c r="D109" s="105"/>
      <c r="E109" s="105"/>
      <c r="F109" s="105"/>
      <c r="G109" s="105"/>
    </row>
    <row r="110" spans="2:7">
      <c r="B110" s="105"/>
      <c r="C110" s="105"/>
      <c r="D110" s="105"/>
      <c r="E110" s="105"/>
      <c r="F110" s="105"/>
      <c r="G110" s="105"/>
    </row>
    <row r="111" spans="2:7">
      <c r="B111" s="105"/>
      <c r="C111" s="105"/>
      <c r="D111" s="105"/>
      <c r="E111" s="105"/>
      <c r="F111" s="105"/>
      <c r="G111" s="105"/>
    </row>
    <row r="112" spans="2:7">
      <c r="B112" s="105"/>
      <c r="C112" s="105"/>
      <c r="D112" s="105"/>
      <c r="E112" s="105"/>
      <c r="F112" s="105"/>
      <c r="G112" s="105"/>
    </row>
    <row r="113" spans="2:7">
      <c r="B113" s="105"/>
      <c r="C113" s="105"/>
      <c r="D113" s="105"/>
      <c r="E113" s="105"/>
      <c r="F113" s="105"/>
      <c r="G113" s="105"/>
    </row>
    <row r="114" spans="2:7">
      <c r="B114" s="105"/>
      <c r="C114" s="105"/>
      <c r="D114" s="105"/>
      <c r="E114" s="105"/>
      <c r="F114" s="105"/>
      <c r="G114" s="105"/>
    </row>
    <row r="115" spans="2:7">
      <c r="B115" s="105"/>
      <c r="C115" s="105"/>
      <c r="D115" s="105"/>
      <c r="E115" s="105"/>
      <c r="F115" s="105"/>
      <c r="G115" s="105"/>
    </row>
    <row r="116" spans="2:7">
      <c r="B116" s="105"/>
      <c r="C116" s="105"/>
      <c r="D116" s="105"/>
      <c r="E116" s="105"/>
      <c r="F116" s="105"/>
      <c r="G116" s="105"/>
    </row>
    <row r="117" spans="2:7">
      <c r="B117" s="105"/>
      <c r="C117" s="105"/>
      <c r="D117" s="105"/>
      <c r="E117" s="105"/>
      <c r="F117" s="105"/>
      <c r="G117" s="105"/>
    </row>
    <row r="118" spans="2:7">
      <c r="B118" s="105"/>
      <c r="C118" s="105"/>
      <c r="D118" s="105"/>
      <c r="E118" s="105"/>
      <c r="F118" s="105"/>
      <c r="G118" s="105"/>
    </row>
    <row r="119" spans="2:7">
      <c r="B119" s="105"/>
      <c r="C119" s="105"/>
      <c r="D119" s="105"/>
      <c r="E119" s="105"/>
      <c r="F119" s="105"/>
      <c r="G119" s="105"/>
    </row>
    <row r="120" spans="2:7">
      <c r="B120" s="105"/>
      <c r="C120" s="105"/>
      <c r="D120" s="105"/>
      <c r="E120" s="105"/>
      <c r="F120" s="105"/>
      <c r="G120" s="105"/>
    </row>
    <row r="121" spans="2:7">
      <c r="B121" s="105"/>
      <c r="C121" s="105"/>
      <c r="D121" s="105"/>
      <c r="E121" s="105"/>
      <c r="F121" s="105"/>
      <c r="G121" s="105"/>
    </row>
    <row r="122" spans="2:7">
      <c r="B122" s="105"/>
      <c r="C122" s="105"/>
      <c r="D122" s="105"/>
      <c r="E122" s="105"/>
      <c r="F122" s="105"/>
      <c r="G122" s="105"/>
    </row>
    <row r="123" spans="2:7">
      <c r="B123" s="105"/>
      <c r="C123" s="105"/>
      <c r="D123" s="105"/>
      <c r="E123" s="105"/>
      <c r="F123" s="105"/>
      <c r="G123" s="105"/>
    </row>
    <row r="124" spans="2:7">
      <c r="B124" s="105"/>
      <c r="C124" s="105"/>
      <c r="D124" s="105"/>
      <c r="E124" s="105"/>
      <c r="F124" s="105"/>
      <c r="G124" s="105"/>
    </row>
    <row r="125" spans="2:7">
      <c r="B125" s="105"/>
      <c r="C125" s="105"/>
      <c r="D125" s="105"/>
      <c r="E125" s="105"/>
      <c r="F125" s="105"/>
      <c r="G125" s="105"/>
    </row>
    <row r="126" spans="2:7">
      <c r="B126" s="105"/>
      <c r="C126" s="105"/>
      <c r="D126" s="105"/>
      <c r="E126" s="105"/>
      <c r="F126" s="105"/>
      <c r="G126" s="105"/>
    </row>
    <row r="127" spans="2:7">
      <c r="B127" s="105"/>
      <c r="C127" s="105"/>
      <c r="D127" s="105"/>
      <c r="E127" s="105"/>
      <c r="F127" s="105"/>
      <c r="G127" s="105"/>
    </row>
    <row r="128" spans="2:7">
      <c r="B128" s="105"/>
      <c r="C128" s="105"/>
      <c r="D128" s="105"/>
      <c r="E128" s="105"/>
      <c r="F128" s="105"/>
      <c r="G128" s="105"/>
    </row>
    <row r="129" spans="2:7">
      <c r="B129" s="105"/>
      <c r="C129" s="105"/>
      <c r="D129" s="105"/>
      <c r="E129" s="105"/>
      <c r="F129" s="105"/>
      <c r="G129" s="105"/>
    </row>
    <row r="130" spans="2:7">
      <c r="B130" s="105"/>
      <c r="C130" s="105"/>
      <c r="D130" s="105"/>
      <c r="E130" s="105"/>
      <c r="F130" s="105"/>
      <c r="G130" s="105"/>
    </row>
    <row r="131" spans="2:7">
      <c r="B131" s="105"/>
      <c r="C131" s="105"/>
      <c r="D131" s="105"/>
      <c r="E131" s="105"/>
      <c r="F131" s="105"/>
      <c r="G131" s="105"/>
    </row>
    <row r="132" spans="2:7">
      <c r="B132" s="105"/>
      <c r="C132" s="105"/>
      <c r="D132" s="105"/>
      <c r="E132" s="105"/>
      <c r="F132" s="105"/>
      <c r="G132" s="105"/>
    </row>
    <row r="133" spans="2:7">
      <c r="B133" s="105"/>
      <c r="C133" s="105"/>
      <c r="D133" s="105"/>
      <c r="E133" s="105"/>
      <c r="F133" s="105"/>
      <c r="G133" s="105"/>
    </row>
    <row r="134" spans="2:7">
      <c r="B134" s="105"/>
      <c r="C134" s="105"/>
      <c r="D134" s="105"/>
      <c r="E134" s="105"/>
      <c r="F134" s="105"/>
      <c r="G134" s="105"/>
    </row>
    <row r="135" spans="2:7">
      <c r="B135" s="105"/>
      <c r="C135" s="105"/>
      <c r="D135" s="105"/>
      <c r="E135" s="105"/>
      <c r="F135" s="105"/>
      <c r="G135" s="105"/>
    </row>
    <row r="136" spans="2:7">
      <c r="B136" s="105"/>
      <c r="C136" s="105"/>
      <c r="D136" s="105"/>
      <c r="E136" s="105"/>
      <c r="F136" s="105"/>
      <c r="G136" s="105"/>
    </row>
    <row r="137" spans="2:7">
      <c r="B137" s="105"/>
      <c r="C137" s="105"/>
      <c r="D137" s="105"/>
      <c r="E137" s="105"/>
      <c r="F137" s="105"/>
      <c r="G137" s="105"/>
    </row>
    <row r="138" spans="2:7">
      <c r="B138" s="105"/>
      <c r="C138" s="105"/>
      <c r="D138" s="105"/>
      <c r="E138" s="105"/>
      <c r="F138" s="105"/>
      <c r="G138" s="105"/>
    </row>
    <row r="139" spans="2:7">
      <c r="B139" s="105"/>
      <c r="C139" s="105"/>
      <c r="D139" s="105"/>
      <c r="E139" s="105"/>
      <c r="F139" s="105"/>
      <c r="G139" s="105"/>
    </row>
    <row r="140" spans="2:7">
      <c r="B140" s="105"/>
      <c r="C140" s="105"/>
      <c r="D140" s="105"/>
      <c r="E140" s="105"/>
      <c r="F140" s="105"/>
      <c r="G140" s="105"/>
    </row>
    <row r="141" spans="2:7">
      <c r="B141" s="105"/>
      <c r="C141" s="105"/>
      <c r="D141" s="105"/>
      <c r="E141" s="105"/>
      <c r="F141" s="105"/>
      <c r="G141" s="105"/>
    </row>
    <row r="142" spans="2:7">
      <c r="B142" s="105"/>
      <c r="C142" s="105"/>
      <c r="D142" s="105"/>
      <c r="E142" s="105"/>
      <c r="F142" s="105"/>
      <c r="G142" s="105"/>
    </row>
    <row r="143" spans="2:7">
      <c r="B143" s="105"/>
      <c r="C143" s="105"/>
      <c r="D143" s="105"/>
      <c r="E143" s="105"/>
      <c r="F143" s="105"/>
      <c r="G143" s="105"/>
    </row>
    <row r="144" spans="2:7">
      <c r="B144" s="105"/>
      <c r="C144" s="105"/>
      <c r="D144" s="105"/>
      <c r="E144" s="105"/>
      <c r="F144" s="105"/>
      <c r="G144" s="105"/>
    </row>
    <row r="145" spans="2:7">
      <c r="B145" s="105"/>
      <c r="C145" s="105"/>
      <c r="D145" s="105"/>
      <c r="E145" s="105"/>
      <c r="F145" s="105"/>
      <c r="G145" s="105"/>
    </row>
    <row r="146" spans="2:7">
      <c r="B146" s="105"/>
      <c r="C146" s="105"/>
      <c r="D146" s="105"/>
      <c r="E146" s="105"/>
      <c r="F146" s="105"/>
      <c r="G146" s="105"/>
    </row>
    <row r="147" spans="2:7">
      <c r="B147" s="105"/>
      <c r="C147" s="105"/>
      <c r="D147" s="105"/>
      <c r="E147" s="105"/>
      <c r="F147" s="105"/>
      <c r="G147" s="105"/>
    </row>
    <row r="148" spans="2:7">
      <c r="B148" s="105"/>
      <c r="C148" s="105"/>
      <c r="D148" s="105"/>
      <c r="E148" s="105"/>
      <c r="F148" s="105"/>
      <c r="G148" s="105"/>
    </row>
    <row r="149" spans="2:7">
      <c r="B149" s="105"/>
      <c r="C149" s="105"/>
      <c r="D149" s="105"/>
      <c r="E149" s="105"/>
      <c r="F149" s="105"/>
      <c r="G149" s="105"/>
    </row>
    <row r="150" spans="2:7">
      <c r="B150" s="105"/>
      <c r="C150" s="105"/>
      <c r="D150" s="105"/>
      <c r="E150" s="105"/>
      <c r="F150" s="105"/>
      <c r="G150" s="105"/>
    </row>
    <row r="151" spans="2:7">
      <c r="B151" s="105"/>
      <c r="C151" s="105"/>
      <c r="D151" s="105"/>
      <c r="E151" s="105"/>
      <c r="F151" s="105"/>
      <c r="G151" s="105"/>
    </row>
    <row r="152" spans="2:7">
      <c r="B152" s="105"/>
      <c r="C152" s="105"/>
      <c r="D152" s="105"/>
      <c r="E152" s="105"/>
      <c r="F152" s="105"/>
      <c r="G152" s="105"/>
    </row>
    <row r="153" spans="2:7">
      <c r="B153" s="105"/>
      <c r="C153" s="105"/>
      <c r="D153" s="105"/>
      <c r="E153" s="105"/>
      <c r="F153" s="105"/>
      <c r="G153" s="105"/>
    </row>
    <row r="154" spans="2:7">
      <c r="B154" s="105"/>
      <c r="C154" s="105"/>
      <c r="D154" s="105"/>
      <c r="E154" s="105"/>
      <c r="F154" s="105"/>
      <c r="G154" s="105"/>
    </row>
    <row r="155" spans="2:7">
      <c r="B155" s="105"/>
      <c r="C155" s="105"/>
      <c r="D155" s="105"/>
      <c r="E155" s="105"/>
      <c r="F155" s="105"/>
      <c r="G155" s="105"/>
    </row>
    <row r="156" spans="2:7">
      <c r="B156" s="105"/>
      <c r="C156" s="105"/>
      <c r="D156" s="105"/>
      <c r="E156" s="105"/>
      <c r="F156" s="105"/>
      <c r="G156" s="105"/>
    </row>
    <row r="157" spans="2:7">
      <c r="B157" s="105"/>
      <c r="C157" s="105"/>
      <c r="D157" s="105"/>
      <c r="E157" s="105"/>
      <c r="F157" s="105"/>
      <c r="G157" s="105"/>
    </row>
    <row r="158" spans="2:7">
      <c r="B158" s="105"/>
      <c r="C158" s="105"/>
      <c r="D158" s="105"/>
      <c r="E158" s="105"/>
      <c r="F158" s="105"/>
      <c r="G158" s="105"/>
    </row>
    <row r="159" spans="2:7">
      <c r="B159" s="105"/>
      <c r="C159" s="105"/>
      <c r="D159" s="105"/>
      <c r="E159" s="105"/>
      <c r="F159" s="105"/>
      <c r="G159" s="105"/>
    </row>
    <row r="160" spans="2:7">
      <c r="B160" s="105"/>
      <c r="C160" s="105"/>
      <c r="D160" s="105"/>
      <c r="E160" s="105"/>
      <c r="F160" s="105"/>
      <c r="G160" s="105"/>
    </row>
    <row r="161" spans="2:7">
      <c r="B161" s="105"/>
      <c r="C161" s="105"/>
      <c r="D161" s="105"/>
      <c r="E161" s="105"/>
      <c r="F161" s="105"/>
      <c r="G161" s="105"/>
    </row>
    <row r="162" spans="2:7">
      <c r="B162" s="105"/>
      <c r="C162" s="105"/>
      <c r="D162" s="105"/>
      <c r="E162" s="105"/>
      <c r="F162" s="105"/>
      <c r="G162" s="105"/>
    </row>
    <row r="163" spans="2:7">
      <c r="B163" s="105"/>
      <c r="C163" s="105"/>
      <c r="D163" s="105"/>
      <c r="E163" s="105"/>
      <c r="F163" s="105"/>
      <c r="G163" s="105"/>
    </row>
    <row r="164" spans="2:7">
      <c r="B164" s="105"/>
      <c r="C164" s="105"/>
      <c r="D164" s="105"/>
      <c r="E164" s="105"/>
      <c r="F164" s="105"/>
      <c r="G164" s="105"/>
    </row>
    <row r="165" spans="2:7">
      <c r="B165" s="105"/>
      <c r="C165" s="105"/>
      <c r="D165" s="105"/>
      <c r="E165" s="105"/>
      <c r="F165" s="105"/>
      <c r="G165" s="105"/>
    </row>
    <row r="166" spans="2:7">
      <c r="B166" s="105"/>
      <c r="C166" s="105"/>
      <c r="D166" s="105"/>
      <c r="E166" s="105"/>
      <c r="F166" s="105"/>
      <c r="G166" s="105"/>
    </row>
    <row r="167" spans="2:7">
      <c r="B167" s="105"/>
      <c r="C167" s="105"/>
      <c r="D167" s="105"/>
      <c r="E167" s="105"/>
      <c r="F167" s="105"/>
      <c r="G167" s="105"/>
    </row>
    <row r="168" spans="2:7">
      <c r="B168" s="105"/>
      <c r="C168" s="105"/>
      <c r="D168" s="105"/>
      <c r="E168" s="105"/>
      <c r="F168" s="105"/>
      <c r="G168" s="105"/>
    </row>
    <row r="169" spans="2:7">
      <c r="B169" s="105"/>
      <c r="C169" s="105"/>
      <c r="D169" s="105"/>
      <c r="E169" s="105"/>
      <c r="F169" s="105"/>
      <c r="G169" s="105"/>
    </row>
    <row r="170" spans="2:7">
      <c r="B170" s="105"/>
      <c r="C170" s="105"/>
      <c r="D170" s="105"/>
      <c r="E170" s="105"/>
      <c r="F170" s="105"/>
      <c r="G170" s="105"/>
    </row>
    <row r="171" spans="2:7">
      <c r="B171" s="105"/>
      <c r="C171" s="105"/>
      <c r="D171" s="105"/>
      <c r="E171" s="105"/>
      <c r="F171" s="105"/>
      <c r="G171" s="105"/>
    </row>
    <row r="172" spans="2:7">
      <c r="B172" s="105"/>
      <c r="C172" s="105"/>
      <c r="D172" s="105"/>
      <c r="E172" s="105"/>
      <c r="F172" s="105"/>
      <c r="G172" s="105"/>
    </row>
    <row r="173" spans="2:7">
      <c r="B173" s="105"/>
      <c r="C173" s="105"/>
      <c r="D173" s="105"/>
      <c r="E173" s="105"/>
      <c r="F173" s="105"/>
      <c r="G173" s="105"/>
    </row>
    <row r="174" spans="2:7">
      <c r="B174" s="105"/>
      <c r="C174" s="105"/>
      <c r="D174" s="105"/>
      <c r="E174" s="105"/>
      <c r="F174" s="105"/>
      <c r="G174" s="105"/>
    </row>
    <row r="175" spans="2:7">
      <c r="B175" s="105"/>
      <c r="C175" s="105"/>
      <c r="D175" s="105"/>
      <c r="E175" s="105"/>
      <c r="F175" s="105"/>
      <c r="G175" s="105"/>
    </row>
    <row r="176" spans="2:7">
      <c r="B176" s="105"/>
      <c r="C176" s="105"/>
      <c r="D176" s="105"/>
      <c r="E176" s="105"/>
      <c r="F176" s="105"/>
      <c r="G176" s="105"/>
    </row>
    <row r="177" spans="2:7">
      <c r="B177" s="105"/>
      <c r="C177" s="105"/>
      <c r="D177" s="105"/>
      <c r="E177" s="105"/>
      <c r="F177" s="105"/>
      <c r="G177" s="105"/>
    </row>
    <row r="178" spans="2:7">
      <c r="B178" s="105"/>
      <c r="C178" s="105"/>
      <c r="D178" s="105"/>
      <c r="E178" s="105"/>
      <c r="F178" s="105"/>
      <c r="G178" s="105"/>
    </row>
    <row r="179" spans="2:7">
      <c r="B179" s="105"/>
      <c r="C179" s="105"/>
      <c r="D179" s="105"/>
      <c r="E179" s="105"/>
      <c r="F179" s="105"/>
      <c r="G179" s="105"/>
    </row>
    <row r="180" spans="2:7">
      <c r="B180" s="105"/>
      <c r="C180" s="105"/>
      <c r="D180" s="105"/>
      <c r="E180" s="105"/>
      <c r="F180" s="105"/>
      <c r="G180" s="105"/>
    </row>
    <row r="181" spans="2:7">
      <c r="B181" s="105"/>
      <c r="C181" s="105"/>
      <c r="D181" s="105"/>
      <c r="E181" s="105"/>
      <c r="F181" s="105"/>
      <c r="G181" s="105"/>
    </row>
    <row r="182" spans="2:7">
      <c r="B182" s="105"/>
      <c r="C182" s="105"/>
      <c r="D182" s="105"/>
      <c r="E182" s="105"/>
      <c r="F182" s="105"/>
      <c r="G182" s="105"/>
    </row>
    <row r="183" spans="2:7">
      <c r="B183" s="105"/>
      <c r="C183" s="105"/>
      <c r="D183" s="105"/>
      <c r="E183" s="105"/>
      <c r="F183" s="105"/>
      <c r="G183" s="105"/>
    </row>
    <row r="184" spans="2:7">
      <c r="B184" s="105"/>
      <c r="C184" s="105"/>
      <c r="D184" s="105"/>
      <c r="E184" s="105"/>
      <c r="F184" s="105"/>
      <c r="G184" s="105"/>
    </row>
    <row r="185" spans="2:7">
      <c r="B185" s="105"/>
      <c r="C185" s="105"/>
      <c r="D185" s="105"/>
      <c r="E185" s="105"/>
      <c r="F185" s="105"/>
      <c r="G185" s="105"/>
    </row>
    <row r="186" spans="2:7">
      <c r="B186" s="105"/>
      <c r="C186" s="105"/>
      <c r="D186" s="105"/>
      <c r="E186" s="105"/>
      <c r="F186" s="105"/>
      <c r="G186" s="105"/>
    </row>
    <row r="187" spans="2:7">
      <c r="B187" s="105"/>
      <c r="C187" s="105"/>
      <c r="D187" s="105"/>
      <c r="E187" s="105"/>
      <c r="F187" s="105"/>
      <c r="G187" s="105"/>
    </row>
    <row r="188" spans="2:7">
      <c r="B188" s="105"/>
      <c r="C188" s="105"/>
      <c r="D188" s="105"/>
      <c r="E188" s="105"/>
      <c r="F188" s="105"/>
      <c r="G188" s="105"/>
    </row>
    <row r="189" spans="2:7">
      <c r="B189" s="105"/>
      <c r="C189" s="105"/>
      <c r="D189" s="105"/>
      <c r="E189" s="105"/>
      <c r="F189" s="105"/>
      <c r="G189" s="105"/>
    </row>
    <row r="190" spans="2:7">
      <c r="B190" s="105"/>
      <c r="C190" s="105"/>
      <c r="D190" s="105"/>
      <c r="E190" s="105"/>
      <c r="F190" s="105"/>
      <c r="G190" s="105"/>
    </row>
    <row r="191" spans="2:7">
      <c r="B191" s="105"/>
      <c r="C191" s="105"/>
      <c r="D191" s="105"/>
      <c r="E191" s="105"/>
      <c r="F191" s="105"/>
      <c r="G191" s="105"/>
    </row>
    <row r="192" spans="2:7">
      <c r="B192" s="105"/>
      <c r="C192" s="105"/>
      <c r="D192" s="105"/>
      <c r="E192" s="105"/>
      <c r="F192" s="105"/>
      <c r="G192" s="105"/>
    </row>
    <row r="193" spans="2:7">
      <c r="B193" s="105"/>
      <c r="C193" s="105"/>
      <c r="D193" s="105"/>
      <c r="E193" s="105"/>
      <c r="F193" s="105"/>
      <c r="G193" s="105"/>
    </row>
    <row r="194" spans="2:7">
      <c r="B194" s="105"/>
      <c r="C194" s="105"/>
      <c r="D194" s="105"/>
      <c r="E194" s="105"/>
      <c r="F194" s="105"/>
      <c r="G194" s="105"/>
    </row>
    <row r="195" spans="2:7">
      <c r="B195" s="105"/>
      <c r="C195" s="105"/>
      <c r="D195" s="105"/>
      <c r="E195" s="105"/>
      <c r="F195" s="105"/>
      <c r="G195" s="105"/>
    </row>
    <row r="196" spans="2:7">
      <c r="B196" s="105"/>
      <c r="C196" s="105"/>
      <c r="D196" s="105"/>
      <c r="E196" s="105"/>
      <c r="F196" s="105"/>
      <c r="G196" s="105"/>
    </row>
    <row r="197" spans="2:7">
      <c r="B197" s="105"/>
      <c r="C197" s="105"/>
      <c r="D197" s="105"/>
      <c r="E197" s="105"/>
      <c r="F197" s="105"/>
      <c r="G197" s="105"/>
    </row>
    <row r="198" spans="2:7">
      <c r="B198" s="105"/>
      <c r="C198" s="105"/>
      <c r="D198" s="105"/>
      <c r="E198" s="105"/>
      <c r="F198" s="105"/>
      <c r="G198" s="105"/>
    </row>
    <row r="199" spans="2:7">
      <c r="B199" s="105"/>
      <c r="C199" s="105"/>
      <c r="D199" s="105"/>
      <c r="E199" s="105"/>
      <c r="F199" s="105"/>
      <c r="G199" s="105"/>
    </row>
    <row r="200" spans="2:7">
      <c r="B200" s="105"/>
      <c r="C200" s="105"/>
      <c r="D200" s="105"/>
      <c r="E200" s="105"/>
      <c r="F200" s="105"/>
      <c r="G200" s="105"/>
    </row>
    <row r="201" spans="2:7">
      <c r="B201" s="105"/>
      <c r="C201" s="105"/>
      <c r="D201" s="105"/>
      <c r="E201" s="105"/>
      <c r="F201" s="105"/>
      <c r="G201" s="105"/>
    </row>
    <row r="202" spans="2:7">
      <c r="B202" s="105"/>
      <c r="C202" s="105"/>
      <c r="D202" s="105"/>
      <c r="E202" s="105"/>
      <c r="F202" s="105"/>
      <c r="G202" s="105"/>
    </row>
    <row r="203" spans="2:7">
      <c r="B203" s="105"/>
      <c r="C203" s="105"/>
      <c r="D203" s="105"/>
      <c r="E203" s="105"/>
      <c r="F203" s="105"/>
      <c r="G203" s="105"/>
    </row>
    <row r="204" spans="2:7">
      <c r="B204" s="105"/>
      <c r="C204" s="105"/>
      <c r="D204" s="105"/>
      <c r="E204" s="105"/>
      <c r="F204" s="105"/>
      <c r="G204" s="105"/>
    </row>
    <row r="205" spans="2:7">
      <c r="B205" s="105"/>
      <c r="C205" s="105"/>
      <c r="D205" s="105"/>
      <c r="E205" s="105"/>
      <c r="F205" s="105"/>
      <c r="G205" s="105"/>
    </row>
    <row r="206" spans="2:7">
      <c r="B206" s="105"/>
      <c r="C206" s="105"/>
      <c r="D206" s="105"/>
      <c r="E206" s="105"/>
      <c r="F206" s="105"/>
      <c r="G206" s="105"/>
    </row>
    <row r="207" spans="2:7">
      <c r="B207" s="105"/>
      <c r="C207" s="105"/>
      <c r="D207" s="105"/>
      <c r="E207" s="105"/>
      <c r="F207" s="105"/>
      <c r="G207" s="105"/>
    </row>
    <row r="208" spans="2:7">
      <c r="B208" s="105"/>
      <c r="C208" s="105"/>
      <c r="D208" s="105"/>
      <c r="E208" s="105"/>
      <c r="F208" s="105"/>
      <c r="G208" s="105"/>
    </row>
    <row r="209" spans="2:7">
      <c r="B209" s="105"/>
      <c r="C209" s="105"/>
      <c r="D209" s="105"/>
      <c r="E209" s="105"/>
      <c r="F209" s="105"/>
      <c r="G209" s="105"/>
    </row>
    <row r="210" spans="2:7">
      <c r="B210" s="105"/>
      <c r="C210" s="105"/>
      <c r="D210" s="105"/>
      <c r="E210" s="105"/>
      <c r="F210" s="105"/>
      <c r="G210" s="105"/>
    </row>
    <row r="211" spans="2:7">
      <c r="B211" s="105"/>
      <c r="C211" s="105"/>
      <c r="D211" s="105"/>
      <c r="E211" s="105"/>
      <c r="F211" s="105"/>
      <c r="G211" s="105"/>
    </row>
    <row r="212" spans="2:7">
      <c r="B212" s="105"/>
      <c r="C212" s="105"/>
      <c r="D212" s="105"/>
      <c r="E212" s="105"/>
      <c r="F212" s="105"/>
      <c r="G212" s="105"/>
    </row>
    <row r="213" spans="2:7">
      <c r="B213" s="105"/>
      <c r="C213" s="105"/>
      <c r="D213" s="105"/>
      <c r="E213" s="105"/>
      <c r="F213" s="105"/>
      <c r="G213" s="105"/>
    </row>
    <row r="214" spans="2:7">
      <c r="B214" s="105"/>
      <c r="C214" s="105"/>
      <c r="D214" s="105"/>
      <c r="E214" s="105"/>
      <c r="F214" s="105"/>
      <c r="G214" s="105"/>
    </row>
    <row r="215" spans="2:7">
      <c r="B215" s="105"/>
      <c r="C215" s="105"/>
      <c r="D215" s="105"/>
      <c r="E215" s="105"/>
      <c r="F215" s="105"/>
      <c r="G215" s="105"/>
    </row>
    <row r="216" spans="2:7">
      <c r="B216" s="105"/>
      <c r="C216" s="105"/>
      <c r="D216" s="105"/>
      <c r="E216" s="105"/>
      <c r="F216" s="105"/>
      <c r="G216" s="105"/>
    </row>
    <row r="217" spans="2:7">
      <c r="B217" s="105"/>
      <c r="C217" s="105"/>
      <c r="D217" s="105"/>
      <c r="E217" s="105"/>
      <c r="F217" s="105"/>
      <c r="G217" s="105"/>
    </row>
    <row r="218" spans="2:7">
      <c r="B218" s="105"/>
      <c r="C218" s="105"/>
      <c r="D218" s="105"/>
      <c r="E218" s="105"/>
      <c r="F218" s="105"/>
      <c r="G218" s="105"/>
    </row>
    <row r="219" spans="2:7">
      <c r="B219" s="105"/>
      <c r="C219" s="105"/>
      <c r="D219" s="105"/>
      <c r="E219" s="105"/>
      <c r="F219" s="105"/>
      <c r="G219" s="105"/>
    </row>
    <row r="220" spans="2:7">
      <c r="B220" s="105"/>
      <c r="C220" s="105"/>
      <c r="D220" s="105"/>
      <c r="E220" s="105"/>
      <c r="F220" s="105"/>
      <c r="G220" s="105"/>
    </row>
    <row r="221" spans="2:7">
      <c r="B221" s="105"/>
      <c r="C221" s="105"/>
      <c r="D221" s="105"/>
      <c r="E221" s="105"/>
      <c r="F221" s="105"/>
      <c r="G221" s="105"/>
    </row>
    <row r="222" spans="2:7">
      <c r="B222" s="105"/>
      <c r="C222" s="105"/>
      <c r="D222" s="105"/>
      <c r="E222" s="105"/>
      <c r="F222" s="105"/>
      <c r="G222" s="105"/>
    </row>
    <row r="223" spans="2:7">
      <c r="B223" s="105"/>
      <c r="C223" s="105"/>
      <c r="D223" s="105"/>
      <c r="E223" s="105"/>
      <c r="F223" s="105"/>
      <c r="G223" s="105"/>
    </row>
    <row r="224" spans="2:7">
      <c r="B224" s="105"/>
      <c r="C224" s="105"/>
      <c r="D224" s="105"/>
      <c r="E224" s="105"/>
      <c r="F224" s="105"/>
      <c r="G224" s="105"/>
    </row>
    <row r="225" spans="2:7">
      <c r="B225" s="105"/>
      <c r="C225" s="105"/>
      <c r="D225" s="105"/>
      <c r="E225" s="105"/>
      <c r="F225" s="105"/>
      <c r="G225" s="105"/>
    </row>
    <row r="226" spans="2:7">
      <c r="B226" s="105"/>
      <c r="C226" s="105"/>
      <c r="D226" s="105"/>
      <c r="E226" s="105"/>
      <c r="F226" s="105"/>
      <c r="G226" s="105"/>
    </row>
    <row r="227" spans="2:7">
      <c r="B227" s="105"/>
      <c r="C227" s="105"/>
      <c r="D227" s="105"/>
      <c r="E227" s="105"/>
      <c r="F227" s="105"/>
      <c r="G227" s="105"/>
    </row>
    <row r="228" spans="2:7">
      <c r="B228" s="105"/>
      <c r="C228" s="105"/>
      <c r="D228" s="105"/>
      <c r="E228" s="105"/>
      <c r="F228" s="105"/>
      <c r="G228" s="105"/>
    </row>
    <row r="229" spans="2:7">
      <c r="B229" s="105"/>
      <c r="C229" s="105"/>
      <c r="D229" s="105"/>
      <c r="E229" s="105"/>
      <c r="F229" s="105"/>
      <c r="G229" s="105"/>
    </row>
    <row r="230" spans="2:7">
      <c r="B230" s="105"/>
      <c r="C230" s="105"/>
      <c r="D230" s="105"/>
      <c r="E230" s="105"/>
      <c r="F230" s="105"/>
      <c r="G230" s="105"/>
    </row>
    <row r="231" spans="2:7">
      <c r="B231" s="105"/>
      <c r="C231" s="105"/>
      <c r="D231" s="105"/>
      <c r="E231" s="105"/>
      <c r="F231" s="105"/>
      <c r="G231" s="105"/>
    </row>
    <row r="232" spans="2:7">
      <c r="B232" s="105"/>
      <c r="C232" s="105"/>
      <c r="D232" s="105"/>
      <c r="E232" s="105"/>
      <c r="F232" s="105"/>
      <c r="G232" s="105"/>
    </row>
    <row r="233" spans="2:7">
      <c r="B233" s="105"/>
      <c r="C233" s="105"/>
      <c r="D233" s="105"/>
      <c r="E233" s="105"/>
      <c r="F233" s="105"/>
      <c r="G233" s="105"/>
    </row>
    <row r="234" spans="2:7">
      <c r="B234" s="105"/>
      <c r="C234" s="105"/>
      <c r="D234" s="105"/>
      <c r="E234" s="105"/>
      <c r="F234" s="105"/>
      <c r="G234" s="105"/>
    </row>
    <row r="235" spans="2:7">
      <c r="B235" s="105"/>
      <c r="C235" s="105"/>
      <c r="D235" s="105"/>
      <c r="E235" s="105"/>
      <c r="F235" s="105"/>
      <c r="G235" s="105"/>
    </row>
    <row r="236" spans="2:7">
      <c r="B236" s="105"/>
      <c r="C236" s="105"/>
      <c r="D236" s="105"/>
      <c r="E236" s="105"/>
      <c r="F236" s="105"/>
      <c r="G236" s="105"/>
    </row>
    <row r="237" spans="2:7">
      <c r="B237" s="105"/>
      <c r="C237" s="105"/>
      <c r="D237" s="105"/>
      <c r="E237" s="105"/>
      <c r="F237" s="105"/>
      <c r="G237" s="105"/>
    </row>
    <row r="238" spans="2:7">
      <c r="B238" s="105"/>
      <c r="C238" s="105"/>
      <c r="D238" s="105"/>
      <c r="E238" s="105"/>
      <c r="F238" s="105"/>
      <c r="G238" s="105"/>
    </row>
    <row r="239" spans="2:7">
      <c r="B239" s="105"/>
      <c r="C239" s="105"/>
      <c r="D239" s="105"/>
      <c r="E239" s="105"/>
      <c r="F239" s="105"/>
      <c r="G239" s="105"/>
    </row>
    <row r="240" spans="2:7">
      <c r="B240" s="105"/>
      <c r="C240" s="105"/>
      <c r="D240" s="105"/>
      <c r="E240" s="105"/>
      <c r="F240" s="105"/>
      <c r="G240" s="105"/>
    </row>
    <row r="241" spans="2:7">
      <c r="B241" s="105"/>
      <c r="C241" s="105"/>
      <c r="D241" s="105"/>
      <c r="E241" s="105"/>
      <c r="F241" s="105"/>
      <c r="G241" s="105"/>
    </row>
    <row r="242" spans="2:7">
      <c r="B242" s="105"/>
      <c r="C242" s="105"/>
      <c r="D242" s="105"/>
      <c r="E242" s="105"/>
      <c r="F242" s="105"/>
      <c r="G242" s="105"/>
    </row>
    <row r="243" spans="2:7">
      <c r="B243" s="105"/>
      <c r="C243" s="105"/>
      <c r="D243" s="105"/>
      <c r="E243" s="105"/>
      <c r="F243" s="105"/>
      <c r="G243" s="105"/>
    </row>
    <row r="244" spans="2:7">
      <c r="B244" s="105"/>
      <c r="C244" s="105"/>
      <c r="D244" s="105"/>
      <c r="E244" s="105"/>
      <c r="F244" s="105"/>
      <c r="G244" s="105"/>
    </row>
    <row r="245" spans="2:7">
      <c r="B245" s="105"/>
      <c r="C245" s="105"/>
      <c r="D245" s="105"/>
      <c r="E245" s="105"/>
      <c r="F245" s="105"/>
      <c r="G245" s="105"/>
    </row>
    <row r="246" spans="2:7">
      <c r="B246" s="105"/>
      <c r="C246" s="105"/>
      <c r="D246" s="105"/>
      <c r="E246" s="105"/>
      <c r="F246" s="105"/>
      <c r="G246" s="105"/>
    </row>
    <row r="247" spans="2:7">
      <c r="B247" s="105"/>
      <c r="C247" s="105"/>
      <c r="D247" s="105"/>
      <c r="E247" s="105"/>
      <c r="F247" s="105"/>
      <c r="G247" s="105"/>
    </row>
    <row r="248" spans="2:7">
      <c r="B248" s="105"/>
      <c r="C248" s="105"/>
      <c r="D248" s="105"/>
      <c r="E248" s="105"/>
      <c r="F248" s="105"/>
      <c r="G248" s="105"/>
    </row>
    <row r="249" spans="2:7">
      <c r="B249" s="105"/>
      <c r="C249" s="105"/>
      <c r="D249" s="105"/>
      <c r="E249" s="105"/>
      <c r="F249" s="105"/>
      <c r="G249" s="105"/>
    </row>
    <row r="250" spans="2:7">
      <c r="B250" s="105"/>
      <c r="C250" s="105"/>
      <c r="D250" s="105"/>
      <c r="E250" s="105"/>
      <c r="F250" s="105"/>
      <c r="G250" s="105"/>
    </row>
    <row r="251" spans="2:7">
      <c r="B251" s="105"/>
      <c r="C251" s="105"/>
      <c r="D251" s="105"/>
      <c r="E251" s="105"/>
      <c r="F251" s="105"/>
      <c r="G251" s="105"/>
    </row>
    <row r="252" spans="2:7">
      <c r="B252" s="105"/>
      <c r="C252" s="105"/>
      <c r="D252" s="105"/>
      <c r="E252" s="105"/>
      <c r="F252" s="105"/>
      <c r="G252" s="105"/>
    </row>
    <row r="253" spans="2:7">
      <c r="B253" s="105"/>
      <c r="C253" s="105"/>
      <c r="D253" s="105"/>
      <c r="E253" s="105"/>
      <c r="F253" s="105"/>
      <c r="G253" s="105"/>
    </row>
    <row r="254" spans="2:7">
      <c r="B254" s="105"/>
      <c r="C254" s="105"/>
      <c r="D254" s="105"/>
      <c r="E254" s="105"/>
      <c r="F254" s="105"/>
      <c r="G254" s="105"/>
    </row>
    <row r="255" spans="2:7">
      <c r="B255" s="105"/>
      <c r="C255" s="105"/>
      <c r="D255" s="105"/>
      <c r="E255" s="105"/>
      <c r="F255" s="105"/>
      <c r="G255" s="105"/>
    </row>
    <row r="256" spans="2:7">
      <c r="B256" s="105"/>
      <c r="C256" s="105"/>
      <c r="D256" s="105"/>
      <c r="E256" s="105"/>
      <c r="F256" s="105"/>
      <c r="G256" s="105"/>
    </row>
    <row r="257" spans="2:7">
      <c r="B257" s="105"/>
      <c r="C257" s="105"/>
      <c r="D257" s="105"/>
      <c r="E257" s="105"/>
      <c r="F257" s="105"/>
      <c r="G257" s="105"/>
    </row>
    <row r="258" spans="2:7">
      <c r="B258" s="105"/>
      <c r="C258" s="105"/>
      <c r="D258" s="105"/>
      <c r="E258" s="105"/>
      <c r="F258" s="105"/>
      <c r="G258" s="105"/>
    </row>
    <row r="259" spans="2:7">
      <c r="B259" s="105"/>
      <c r="C259" s="105"/>
      <c r="D259" s="105"/>
      <c r="E259" s="105"/>
      <c r="F259" s="105"/>
      <c r="G259" s="105"/>
    </row>
    <row r="260" spans="2:7">
      <c r="B260" s="105"/>
      <c r="C260" s="105"/>
      <c r="D260" s="105"/>
      <c r="E260" s="105"/>
      <c r="F260" s="105"/>
      <c r="G260" s="105"/>
    </row>
    <row r="261" spans="2:7">
      <c r="B261" s="105"/>
      <c r="C261" s="105"/>
      <c r="D261" s="105"/>
      <c r="E261" s="105"/>
      <c r="F261" s="105"/>
      <c r="G261" s="105"/>
    </row>
    <row r="262" spans="2:7">
      <c r="B262" s="105"/>
      <c r="C262" s="105"/>
      <c r="D262" s="105"/>
      <c r="E262" s="105"/>
      <c r="F262" s="105"/>
      <c r="G262" s="105"/>
    </row>
    <row r="263" spans="2:7">
      <c r="B263" s="105"/>
      <c r="C263" s="105"/>
      <c r="D263" s="105"/>
      <c r="E263" s="105"/>
      <c r="F263" s="105"/>
      <c r="G263" s="105"/>
    </row>
    <row r="264" spans="2:7">
      <c r="B264" s="105"/>
      <c r="C264" s="105"/>
      <c r="D264" s="105"/>
      <c r="E264" s="105"/>
      <c r="F264" s="105"/>
      <c r="G264" s="105"/>
    </row>
    <row r="265" spans="2:7">
      <c r="B265" s="105"/>
      <c r="C265" s="105"/>
      <c r="D265" s="105"/>
      <c r="E265" s="105"/>
      <c r="F265" s="105"/>
      <c r="G265" s="105"/>
    </row>
    <row r="266" spans="2:7">
      <c r="B266" s="105"/>
      <c r="C266" s="105"/>
      <c r="D266" s="105"/>
      <c r="E266" s="105"/>
      <c r="F266" s="105"/>
      <c r="G266" s="105"/>
    </row>
    <row r="267" spans="2:7">
      <c r="B267" s="105"/>
      <c r="C267" s="105"/>
      <c r="D267" s="105"/>
      <c r="E267" s="105"/>
      <c r="F267" s="105"/>
      <c r="G267" s="105"/>
    </row>
    <row r="268" spans="2:7">
      <c r="B268" s="105"/>
      <c r="C268" s="105"/>
      <c r="D268" s="105"/>
      <c r="E268" s="105"/>
      <c r="F268" s="105"/>
      <c r="G268" s="105"/>
    </row>
    <row r="269" spans="2:7">
      <c r="B269" s="105"/>
      <c r="C269" s="105"/>
      <c r="D269" s="105"/>
      <c r="E269" s="105"/>
      <c r="F269" s="105"/>
      <c r="G269" s="105"/>
    </row>
    <row r="270" spans="2:7">
      <c r="B270" s="105"/>
      <c r="C270" s="105"/>
      <c r="D270" s="105"/>
      <c r="E270" s="105"/>
      <c r="F270" s="105"/>
      <c r="G270" s="105"/>
    </row>
    <row r="271" spans="2:7">
      <c r="B271" s="105"/>
      <c r="C271" s="105"/>
      <c r="D271" s="105"/>
      <c r="E271" s="105"/>
      <c r="F271" s="105"/>
      <c r="G271" s="105"/>
    </row>
    <row r="272" spans="2:7">
      <c r="B272" s="105"/>
      <c r="C272" s="105"/>
      <c r="D272" s="105"/>
      <c r="E272" s="105"/>
      <c r="F272" s="105"/>
      <c r="G272" s="105"/>
    </row>
    <row r="273" spans="2:7">
      <c r="B273" s="105"/>
      <c r="C273" s="105"/>
      <c r="D273" s="105"/>
      <c r="E273" s="105"/>
      <c r="F273" s="105"/>
      <c r="G273" s="105"/>
    </row>
    <row r="274" spans="2:7">
      <c r="B274" s="105"/>
      <c r="C274" s="105"/>
      <c r="D274" s="105"/>
      <c r="E274" s="105"/>
      <c r="F274" s="105"/>
      <c r="G274" s="105"/>
    </row>
    <row r="275" spans="2:7">
      <c r="B275" s="105"/>
      <c r="C275" s="105"/>
      <c r="D275" s="105"/>
      <c r="E275" s="105"/>
      <c r="F275" s="105"/>
      <c r="G275" s="105"/>
    </row>
    <row r="276" spans="2:7">
      <c r="B276" s="105"/>
      <c r="C276" s="105"/>
      <c r="D276" s="105"/>
      <c r="E276" s="105"/>
      <c r="F276" s="105"/>
      <c r="G276" s="105"/>
    </row>
    <row r="277" spans="2:7">
      <c r="B277" s="105"/>
      <c r="C277" s="105"/>
      <c r="D277" s="105"/>
      <c r="E277" s="105"/>
      <c r="F277" s="105"/>
      <c r="G277" s="105"/>
    </row>
    <row r="278" spans="2:7">
      <c r="B278" s="105"/>
      <c r="C278" s="105"/>
      <c r="D278" s="105"/>
      <c r="E278" s="105"/>
      <c r="F278" s="105"/>
      <c r="G278" s="105"/>
    </row>
    <row r="279" spans="2:7">
      <c r="B279" s="105"/>
      <c r="C279" s="105"/>
      <c r="D279" s="105"/>
      <c r="E279" s="105"/>
      <c r="F279" s="105"/>
      <c r="G279" s="105"/>
    </row>
    <row r="280" spans="2:7">
      <c r="B280" s="105"/>
      <c r="C280" s="105"/>
      <c r="D280" s="105"/>
      <c r="E280" s="105"/>
      <c r="F280" s="105"/>
      <c r="G280" s="105"/>
    </row>
    <row r="281" spans="2:7">
      <c r="B281" s="105"/>
      <c r="C281" s="105"/>
      <c r="D281" s="105"/>
      <c r="E281" s="105"/>
      <c r="F281" s="105"/>
      <c r="G281" s="105"/>
    </row>
    <row r="282" spans="2:7">
      <c r="B282" s="105"/>
      <c r="C282" s="105"/>
      <c r="D282" s="105"/>
      <c r="E282" s="105"/>
      <c r="F282" s="105"/>
      <c r="G282" s="105"/>
    </row>
    <row r="283" spans="2:7">
      <c r="B283" s="105"/>
      <c r="C283" s="105"/>
      <c r="D283" s="105"/>
      <c r="E283" s="105"/>
      <c r="F283" s="105"/>
      <c r="G283" s="105"/>
    </row>
    <row r="284" spans="2:7">
      <c r="B284" s="105"/>
      <c r="C284" s="105"/>
      <c r="D284" s="105"/>
      <c r="E284" s="105"/>
      <c r="F284" s="105"/>
      <c r="G284" s="105"/>
    </row>
    <row r="285" spans="2:7">
      <c r="B285" s="105"/>
      <c r="C285" s="105"/>
      <c r="D285" s="105"/>
      <c r="E285" s="105"/>
      <c r="F285" s="105"/>
      <c r="G285" s="105"/>
    </row>
    <row r="286" spans="2:7">
      <c r="B286" s="105"/>
      <c r="C286" s="105"/>
      <c r="D286" s="105"/>
      <c r="E286" s="105"/>
      <c r="F286" s="105"/>
      <c r="G286" s="105"/>
    </row>
    <row r="287" spans="2:7">
      <c r="B287" s="105"/>
      <c r="C287" s="105"/>
      <c r="D287" s="105"/>
      <c r="E287" s="105"/>
      <c r="F287" s="105"/>
      <c r="G287" s="105"/>
    </row>
    <row r="288" spans="2:7">
      <c r="B288" s="105"/>
      <c r="C288" s="105"/>
      <c r="D288" s="105"/>
      <c r="E288" s="105"/>
      <c r="F288" s="105"/>
      <c r="G288" s="105"/>
    </row>
    <row r="289" spans="2:7">
      <c r="B289" s="105"/>
      <c r="C289" s="105"/>
      <c r="D289" s="105"/>
      <c r="E289" s="105"/>
      <c r="F289" s="105"/>
      <c r="G289" s="105"/>
    </row>
  </sheetData>
  <mergeCells count="4">
    <mergeCell ref="B4:B5"/>
    <mergeCell ref="C4:C5"/>
    <mergeCell ref="D4:F4"/>
    <mergeCell ref="G4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outlinePr summaryRight="0"/>
  </sheetPr>
  <dimension ref="B2:BA33"/>
  <sheetViews>
    <sheetView showGridLines="0" zoomScale="90" zoomScaleNormal="90" workbookViewId="0">
      <selection activeCell="AP9" sqref="AP9"/>
    </sheetView>
  </sheetViews>
  <sheetFormatPr defaultColWidth="9.1796875" defaultRowHeight="14.5" outlineLevelCol="1"/>
  <cols>
    <col min="1" max="1" width="8" style="87" customWidth="1"/>
    <col min="2" max="2" width="40.7265625" style="87" customWidth="1" collapsed="1"/>
    <col min="3" max="26" width="10.1796875" style="87" hidden="1" customWidth="1" outlineLevel="1"/>
    <col min="27" max="30" width="12.7265625" style="87" hidden="1" customWidth="1" outlineLevel="1"/>
    <col min="31" max="36" width="10.1796875" style="87" customWidth="1"/>
    <col min="37" max="37" width="9.1796875" style="87"/>
    <col min="38" max="38" width="22.7265625" style="87" bestFit="1" customWidth="1"/>
    <col min="39" max="53" width="20.7265625" style="184" customWidth="1"/>
    <col min="54" max="16384" width="9.1796875" style="87"/>
  </cols>
  <sheetData>
    <row r="2" spans="2:53" ht="18.5">
      <c r="B2" s="88" t="s">
        <v>133</v>
      </c>
      <c r="C2" s="108"/>
    </row>
    <row r="4" spans="2:53" ht="29">
      <c r="B4" s="221" t="s">
        <v>0</v>
      </c>
      <c r="C4" s="227" t="s">
        <v>16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15" t="s">
        <v>83</v>
      </c>
      <c r="AB4" s="215"/>
      <c r="AC4" s="215"/>
      <c r="AD4" s="215"/>
      <c r="AE4" s="228" t="s">
        <v>16</v>
      </c>
      <c r="AF4" s="228"/>
      <c r="AG4" s="228"/>
      <c r="AH4" s="228"/>
      <c r="AI4" s="228"/>
      <c r="AJ4" s="228"/>
      <c r="AL4" s="187" t="s">
        <v>156</v>
      </c>
      <c r="AM4" s="186" t="s">
        <v>1</v>
      </c>
      <c r="AN4" s="186" t="s">
        <v>114</v>
      </c>
      <c r="AO4" s="186" t="s">
        <v>3</v>
      </c>
      <c r="AP4" s="186" t="s">
        <v>134</v>
      </c>
      <c r="AQ4" s="186" t="s">
        <v>5</v>
      </c>
      <c r="AR4" s="186" t="s">
        <v>13</v>
      </c>
      <c r="AS4" s="186" t="s">
        <v>15</v>
      </c>
      <c r="AT4" s="186" t="s">
        <v>6</v>
      </c>
      <c r="AU4" s="186" t="s">
        <v>7</v>
      </c>
      <c r="AV4" s="186" t="s">
        <v>8</v>
      </c>
      <c r="AW4" s="186" t="s">
        <v>14</v>
      </c>
      <c r="AX4" s="186" t="s">
        <v>10</v>
      </c>
      <c r="AY4" s="186" t="s">
        <v>106</v>
      </c>
      <c r="AZ4" s="186" t="s">
        <v>12</v>
      </c>
      <c r="BA4" s="186" t="s">
        <v>11</v>
      </c>
    </row>
    <row r="5" spans="2:53" ht="15" customHeight="1">
      <c r="B5" s="221"/>
      <c r="C5" s="215" t="s">
        <v>84</v>
      </c>
      <c r="D5" s="215"/>
      <c r="E5" s="215"/>
      <c r="F5" s="215"/>
      <c r="G5" s="215"/>
      <c r="H5" s="215"/>
      <c r="I5" s="215" t="s">
        <v>76</v>
      </c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29" t="s">
        <v>85</v>
      </c>
      <c r="AB5" s="230" t="s">
        <v>86</v>
      </c>
      <c r="AC5" s="231"/>
      <c r="AD5" s="232"/>
      <c r="AE5" s="226" t="s">
        <v>87</v>
      </c>
      <c r="AF5" s="226"/>
      <c r="AG5" s="226"/>
      <c r="AH5" s="226"/>
      <c r="AI5" s="226"/>
      <c r="AJ5" s="226"/>
      <c r="AL5" s="185">
        <v>43617</v>
      </c>
      <c r="AM5" s="189">
        <f t="array" ref="AM5:BA5">TRANSPOSE(AE8:AE22)</f>
        <v>1.0011147276411445</v>
      </c>
      <c r="AN5" s="189">
        <v>1.0022391385680312</v>
      </c>
      <c r="AO5" s="189">
        <v>1.0031052094229882</v>
      </c>
      <c r="AP5" s="189">
        <v>1.0031645623673953</v>
      </c>
      <c r="AQ5" s="189">
        <v>1.0011317749944417</v>
      </c>
      <c r="AR5" s="189">
        <v>1.0001886291657403</v>
      </c>
      <c r="AS5" s="189">
        <v>1.0008676941624053</v>
      </c>
      <c r="AT5" s="189">
        <v>1.00073232464382</v>
      </c>
      <c r="AU5" s="189">
        <v>1.0012247535311747</v>
      </c>
      <c r="AV5" s="189">
        <v>1.002279038600733</v>
      </c>
      <c r="AW5" s="189">
        <v>1.0028863678548081</v>
      </c>
      <c r="AX5" s="189">
        <v>1.0017986628779347</v>
      </c>
      <c r="AY5" s="189">
        <v>1</v>
      </c>
      <c r="AZ5" s="189">
        <v>1</v>
      </c>
      <c r="BA5" s="189">
        <v>1</v>
      </c>
    </row>
    <row r="6" spans="2:53">
      <c r="B6" s="221"/>
      <c r="C6" s="215"/>
      <c r="D6" s="215"/>
      <c r="E6" s="215"/>
      <c r="F6" s="215"/>
      <c r="G6" s="215"/>
      <c r="H6" s="215"/>
      <c r="I6" s="215" t="s">
        <v>77</v>
      </c>
      <c r="J6" s="215"/>
      <c r="K6" s="215"/>
      <c r="L6" s="215"/>
      <c r="M6" s="215"/>
      <c r="N6" s="215"/>
      <c r="O6" s="215" t="s">
        <v>78</v>
      </c>
      <c r="P6" s="215"/>
      <c r="Q6" s="215"/>
      <c r="R6" s="215"/>
      <c r="S6" s="215"/>
      <c r="T6" s="215"/>
      <c r="U6" s="215" t="s">
        <v>79</v>
      </c>
      <c r="V6" s="215"/>
      <c r="W6" s="215"/>
      <c r="X6" s="215"/>
      <c r="Y6" s="215"/>
      <c r="Z6" s="215"/>
      <c r="AA6" s="229"/>
      <c r="AB6" s="233" t="s">
        <v>77</v>
      </c>
      <c r="AC6" s="233" t="s">
        <v>78</v>
      </c>
      <c r="AD6" s="233" t="s">
        <v>79</v>
      </c>
      <c r="AE6" s="226" t="s">
        <v>88</v>
      </c>
      <c r="AF6" s="226"/>
      <c r="AG6" s="226"/>
      <c r="AH6" s="226"/>
      <c r="AI6" s="226"/>
      <c r="AJ6" s="226"/>
      <c r="AL6" s="185">
        <v>43983</v>
      </c>
      <c r="AM6" s="189">
        <f t="array" ref="AM6:BA6">TRANSPOSE(AF8:AF22)</f>
        <v>1.0006683884111074</v>
      </c>
      <c r="AN6" s="189">
        <v>1.001138326132448</v>
      </c>
      <c r="AO6" s="189">
        <v>1.0018299299732305</v>
      </c>
      <c r="AP6" s="189">
        <v>1.0018655178771656</v>
      </c>
      <c r="AQ6" s="189">
        <v>1.0006786099692382</v>
      </c>
      <c r="AR6" s="189">
        <v>1.0001131016615397</v>
      </c>
      <c r="AS6" s="189">
        <v>1.0005202676430827</v>
      </c>
      <c r="AT6" s="189">
        <v>1.0003165462960801</v>
      </c>
      <c r="AU6" s="189">
        <v>1.0007024124709316</v>
      </c>
      <c r="AV6" s="189">
        <v>1.001366506878427</v>
      </c>
      <c r="AW6" s="189">
        <v>1.0016987130170509</v>
      </c>
      <c r="AX6" s="189">
        <v>1.0008045087943644</v>
      </c>
      <c r="AY6" s="189">
        <v>1</v>
      </c>
      <c r="AZ6" s="189">
        <v>1</v>
      </c>
      <c r="BA6" s="189">
        <v>1</v>
      </c>
    </row>
    <row r="7" spans="2:53" s="66" customFormat="1">
      <c r="B7" s="221"/>
      <c r="C7" s="90">
        <f>Materials!C5</f>
        <v>43617</v>
      </c>
      <c r="D7" s="90">
        <f>Materials!D5</f>
        <v>43983</v>
      </c>
      <c r="E7" s="90">
        <f>Materials!E5</f>
        <v>44348</v>
      </c>
      <c r="F7" s="90">
        <f>Materials!F5</f>
        <v>44713</v>
      </c>
      <c r="G7" s="90">
        <f>Materials!G5</f>
        <v>45078</v>
      </c>
      <c r="H7" s="90">
        <f>Materials!H5</f>
        <v>45444</v>
      </c>
      <c r="I7" s="90">
        <f>'Labour Cost Escalators'!C5</f>
        <v>43617</v>
      </c>
      <c r="J7" s="90">
        <f>'Labour Cost Escalators'!D5</f>
        <v>43983</v>
      </c>
      <c r="K7" s="90">
        <f>'Labour Cost Escalators'!E5</f>
        <v>44348</v>
      </c>
      <c r="L7" s="90">
        <f>'Labour Cost Escalators'!F5</f>
        <v>44713</v>
      </c>
      <c r="M7" s="90">
        <f>'Labour Cost Escalators'!G5</f>
        <v>45078</v>
      </c>
      <c r="N7" s="90">
        <f>'Labour Cost Escalators'!H5</f>
        <v>45444</v>
      </c>
      <c r="O7" s="90">
        <f>I7</f>
        <v>43617</v>
      </c>
      <c r="P7" s="90">
        <f t="shared" ref="P7:T7" si="0">J7</f>
        <v>43983</v>
      </c>
      <c r="Q7" s="90">
        <f t="shared" si="0"/>
        <v>44348</v>
      </c>
      <c r="R7" s="90">
        <f t="shared" si="0"/>
        <v>44713</v>
      </c>
      <c r="S7" s="90">
        <f t="shared" si="0"/>
        <v>45078</v>
      </c>
      <c r="T7" s="90">
        <f t="shared" si="0"/>
        <v>45444</v>
      </c>
      <c r="U7" s="90">
        <f>O7</f>
        <v>43617</v>
      </c>
      <c r="V7" s="90">
        <f t="shared" ref="V7:Z7" si="1">P7</f>
        <v>43983</v>
      </c>
      <c r="W7" s="90">
        <f t="shared" si="1"/>
        <v>44348</v>
      </c>
      <c r="X7" s="90">
        <f t="shared" si="1"/>
        <v>44713</v>
      </c>
      <c r="Y7" s="90">
        <f t="shared" si="1"/>
        <v>45078</v>
      </c>
      <c r="Z7" s="90">
        <f t="shared" si="1"/>
        <v>45444</v>
      </c>
      <c r="AA7" s="229"/>
      <c r="AB7" s="233"/>
      <c r="AC7" s="233"/>
      <c r="AD7" s="233"/>
      <c r="AE7" s="109">
        <v>43617</v>
      </c>
      <c r="AF7" s="109">
        <v>43983</v>
      </c>
      <c r="AG7" s="109">
        <v>44348</v>
      </c>
      <c r="AH7" s="109">
        <v>44713</v>
      </c>
      <c r="AI7" s="109">
        <v>45078</v>
      </c>
      <c r="AJ7" s="109">
        <v>45444</v>
      </c>
      <c r="AL7" s="185">
        <v>44348</v>
      </c>
      <c r="AM7" s="189">
        <f t="array" ref="AM7:BA7">TRANSPOSE(AG8:AG22)</f>
        <v>1.0015558017930837</v>
      </c>
      <c r="AN7" s="189">
        <v>1.0037517225122232</v>
      </c>
      <c r="AO7" s="189">
        <v>1.0044318805511199</v>
      </c>
      <c r="AP7" s="189">
        <v>1.0045147182003578</v>
      </c>
      <c r="AQ7" s="189">
        <v>1.0015795944235419</v>
      </c>
      <c r="AR7" s="189">
        <v>1.000263265737257</v>
      </c>
      <c r="AS7" s="189">
        <v>1.0012110223913822</v>
      </c>
      <c r="AT7" s="189">
        <v>1.0013980525186212</v>
      </c>
      <c r="AU7" s="189">
        <v>1.0018073680331607</v>
      </c>
      <c r="AV7" s="189">
        <v>1.00318080597507</v>
      </c>
      <c r="AW7" s="189">
        <v>1.0041264480027474</v>
      </c>
      <c r="AX7" s="189">
        <v>1.0033508081953548</v>
      </c>
      <c r="AY7" s="189">
        <v>1</v>
      </c>
      <c r="AZ7" s="189">
        <v>1</v>
      </c>
      <c r="BA7" s="189">
        <v>1</v>
      </c>
    </row>
    <row r="8" spans="2:53">
      <c r="B8" s="99" t="s">
        <v>1</v>
      </c>
      <c r="C8" s="110">
        <f>Materials!C6</f>
        <v>1</v>
      </c>
      <c r="D8" s="111">
        <f>Materials!D6</f>
        <v>1</v>
      </c>
      <c r="E8" s="111">
        <f>Materials!E6</f>
        <v>1</v>
      </c>
      <c r="F8" s="111">
        <f>Materials!F6</f>
        <v>1</v>
      </c>
      <c r="G8" s="111">
        <f>Materials!G6</f>
        <v>1</v>
      </c>
      <c r="H8" s="112">
        <f>Materials!H6</f>
        <v>1</v>
      </c>
      <c r="I8" s="110">
        <f>1+'Labour Cost Escalators'!C$6</f>
        <v>1.0037725833148057</v>
      </c>
      <c r="J8" s="111">
        <f>1+'Labour Cost Escalators'!D$6</f>
        <v>1.0022620332307941</v>
      </c>
      <c r="K8" s="111">
        <f>1+'Labour Cost Escalators'!E$6</f>
        <v>1.00526531474514</v>
      </c>
      <c r="L8" s="111">
        <f>1+'Labour Cost Escalators'!F$6</f>
        <v>1.0092910815204557</v>
      </c>
      <c r="M8" s="111">
        <f>1+'Labour Cost Escalators'!G$6</f>
        <v>1.0099464583093993</v>
      </c>
      <c r="N8" s="112">
        <f>1+'Labour Cost Escalators'!H$6</f>
        <v>1.0094965105795739</v>
      </c>
      <c r="O8" s="110">
        <f>1+'Labour Cost Escalators'!C$7</f>
        <v>1.0037725833148057</v>
      </c>
      <c r="P8" s="111">
        <f>1+'Labour Cost Escalators'!D$7</f>
        <v>1.0022620332307941</v>
      </c>
      <c r="Q8" s="111">
        <f>1+'Labour Cost Escalators'!E$7</f>
        <v>1.00526531474514</v>
      </c>
      <c r="R8" s="111">
        <f>1+'Labour Cost Escalators'!F$7</f>
        <v>1.0092910815204557</v>
      </c>
      <c r="S8" s="111">
        <f>1+'Labour Cost Escalators'!G$7</f>
        <v>1.0099464583093993</v>
      </c>
      <c r="T8" s="112">
        <f>1+'Labour Cost Escalators'!H$7</f>
        <v>1.0094965105795739</v>
      </c>
      <c r="U8" s="110">
        <f>1+'Labour Cost Escalators'!C$8</f>
        <v>1.003273267879063</v>
      </c>
      <c r="V8" s="111">
        <f>1+'Labour Cost Escalators'!D$8</f>
        <v>1.0009413608775726</v>
      </c>
      <c r="W8" s="111">
        <f>1+'Labour Cost Escalators'!E$8</f>
        <v>1.0077014515963223</v>
      </c>
      <c r="X8" s="111">
        <f>1+'Labour Cost Escalators'!F$8</f>
        <v>1.0120861214757895</v>
      </c>
      <c r="Y8" s="111">
        <f>1+'Labour Cost Escalators'!G$8</f>
        <v>1.0126965873269023</v>
      </c>
      <c r="Z8" s="112">
        <f>1+'Labour Cost Escalators'!H$8</f>
        <v>1.0087988143767639</v>
      </c>
      <c r="AA8" s="113">
        <f>'Asset Breakdown'!C6</f>
        <v>0.70451874799700887</v>
      </c>
      <c r="AB8" s="114">
        <f>'Asset Breakdown'!D6</f>
        <v>0</v>
      </c>
      <c r="AC8" s="114">
        <f>'Asset Breakdown'!E6</f>
        <v>0.29548125200299113</v>
      </c>
      <c r="AD8" s="115">
        <f>'Asset Breakdown'!F6</f>
        <v>0</v>
      </c>
      <c r="AE8" s="116">
        <f>(C8*$AA8)+(I8*$AB8)+(O8*$AC8)+(U8*$AD8)</f>
        <v>1.0011147276411445</v>
      </c>
      <c r="AF8" s="117">
        <f t="shared" ref="AF8:AJ22" si="2">(D8*$AA8)+(J8*$AB8)+(P8*$AC8)+(V8*$AD8)</f>
        <v>1.0006683884111074</v>
      </c>
      <c r="AG8" s="117">
        <f t="shared" si="2"/>
        <v>1.0015558017930837</v>
      </c>
      <c r="AH8" s="117">
        <f t="shared" si="2"/>
        <v>1.0027453404001261</v>
      </c>
      <c r="AI8" s="117">
        <f t="shared" si="2"/>
        <v>1.0029389919542568</v>
      </c>
      <c r="AJ8" s="118">
        <f t="shared" si="2"/>
        <v>1.0028060408357122</v>
      </c>
      <c r="AL8" s="185">
        <v>44713</v>
      </c>
      <c r="AM8" s="189">
        <f t="array" ref="AM8:BA8">TRANSPOSE(AH8:AH22)</f>
        <v>1.0027453404001261</v>
      </c>
      <c r="AN8" s="189">
        <v>1.0063194785337493</v>
      </c>
      <c r="AO8" s="189">
        <v>1.0077733795723847</v>
      </c>
      <c r="AP8" s="189">
        <v>1.0079195534269949</v>
      </c>
      <c r="AQ8" s="189">
        <v>1.0027873244561367</v>
      </c>
      <c r="AR8" s="189">
        <v>1.0004645540760226</v>
      </c>
      <c r="AS8" s="189">
        <v>1.0021369487497047</v>
      </c>
      <c r="AT8" s="189">
        <v>1.0022865319139358</v>
      </c>
      <c r="AU8" s="189">
        <v>1.0031422110789301</v>
      </c>
      <c r="AV8" s="189">
        <v>1.0056127941149966</v>
      </c>
      <c r="AW8" s="189">
        <v>1.0072344186852795</v>
      </c>
      <c r="AX8" s="189">
        <v>1.0055093936137385</v>
      </c>
      <c r="AY8" s="189">
        <v>1</v>
      </c>
      <c r="AZ8" s="189">
        <v>1</v>
      </c>
      <c r="BA8" s="189">
        <v>1</v>
      </c>
    </row>
    <row r="9" spans="2:53">
      <c r="B9" s="101" t="s">
        <v>114</v>
      </c>
      <c r="C9" s="119">
        <f>Materials!C7</f>
        <v>1</v>
      </c>
      <c r="D9" s="120">
        <f>Materials!D7</f>
        <v>1</v>
      </c>
      <c r="E9" s="120">
        <f>Materials!E7</f>
        <v>1</v>
      </c>
      <c r="F9" s="120">
        <f>Materials!F7</f>
        <v>1</v>
      </c>
      <c r="G9" s="120">
        <f>Materials!G7</f>
        <v>1</v>
      </c>
      <c r="H9" s="121">
        <f>Materials!H7</f>
        <v>1</v>
      </c>
      <c r="I9" s="119">
        <f>1+'Labour Cost Escalators'!C$6</f>
        <v>1.0037725833148057</v>
      </c>
      <c r="J9" s="120">
        <f>1+'Labour Cost Escalators'!D$6</f>
        <v>1.0022620332307941</v>
      </c>
      <c r="K9" s="120">
        <f>1+'Labour Cost Escalators'!E$6</f>
        <v>1.00526531474514</v>
      </c>
      <c r="L9" s="120">
        <f>1+'Labour Cost Escalators'!F$6</f>
        <v>1.0092910815204557</v>
      </c>
      <c r="M9" s="120">
        <f>1+'Labour Cost Escalators'!G$6</f>
        <v>1.0099464583093993</v>
      </c>
      <c r="N9" s="121">
        <f>1+'Labour Cost Escalators'!H$6</f>
        <v>1.0094965105795739</v>
      </c>
      <c r="O9" s="119">
        <f>1+'Labour Cost Escalators'!C$7</f>
        <v>1.0037725833148057</v>
      </c>
      <c r="P9" s="120">
        <f>1+'Labour Cost Escalators'!D$7</f>
        <v>1.0022620332307941</v>
      </c>
      <c r="Q9" s="120">
        <f>1+'Labour Cost Escalators'!E$7</f>
        <v>1.00526531474514</v>
      </c>
      <c r="R9" s="120">
        <f>1+'Labour Cost Escalators'!F$7</f>
        <v>1.0092910815204557</v>
      </c>
      <c r="S9" s="120">
        <f>1+'Labour Cost Escalators'!G$7</f>
        <v>1.0099464583093993</v>
      </c>
      <c r="T9" s="121">
        <f>1+'Labour Cost Escalators'!H$7</f>
        <v>1.0094965105795739</v>
      </c>
      <c r="U9" s="119">
        <f>1+'Labour Cost Escalators'!C$8</f>
        <v>1.003273267879063</v>
      </c>
      <c r="V9" s="120">
        <f>1+'Labour Cost Escalators'!D$8</f>
        <v>1.0009413608775726</v>
      </c>
      <c r="W9" s="120">
        <f>1+'Labour Cost Escalators'!E$8</f>
        <v>1.0077014515963223</v>
      </c>
      <c r="X9" s="120">
        <f>1+'Labour Cost Escalators'!F$8</f>
        <v>1.0120861214757895</v>
      </c>
      <c r="Y9" s="120">
        <f>1+'Labour Cost Escalators'!G$8</f>
        <v>1.0126965873269023</v>
      </c>
      <c r="Z9" s="121">
        <f>1+'Labour Cost Escalators'!H$8</f>
        <v>1.0087988143767639</v>
      </c>
      <c r="AA9" s="122">
        <f>'Asset Breakdown'!C7</f>
        <v>0.38</v>
      </c>
      <c r="AB9" s="123">
        <f>'Asset Breakdown'!D7</f>
        <v>0.1</v>
      </c>
      <c r="AC9" s="123">
        <f>'Asset Breakdown'!E7</f>
        <v>0.32</v>
      </c>
      <c r="AD9" s="124">
        <f>'Asset Breakdown'!F7</f>
        <v>0.2</v>
      </c>
      <c r="AE9" s="125">
        <f t="shared" ref="AE9:AJ22" si="3">(C9*$AA9)+(I9*$AB9)+(O9*$AC9)+(U9*$AD9)</f>
        <v>1.0022391385680312</v>
      </c>
      <c r="AF9" s="126">
        <f t="shared" si="2"/>
        <v>1.001138326132448</v>
      </c>
      <c r="AG9" s="126">
        <f t="shared" si="2"/>
        <v>1.0037517225122232</v>
      </c>
      <c r="AH9" s="126">
        <f t="shared" si="2"/>
        <v>1.0063194785337493</v>
      </c>
      <c r="AI9" s="126">
        <f t="shared" si="2"/>
        <v>1.0067168299553282</v>
      </c>
      <c r="AJ9" s="127">
        <f t="shared" si="2"/>
        <v>1.0057482973187737</v>
      </c>
      <c r="AL9" s="185">
        <v>45078</v>
      </c>
      <c r="AM9" s="189">
        <f t="array" ref="AM9:BA9">TRANSPOSE(AI8:AI22)</f>
        <v>1.0029389919542568</v>
      </c>
      <c r="AN9" s="189">
        <v>1.0067168299553282</v>
      </c>
      <c r="AO9" s="189">
        <v>1.0083141280516139</v>
      </c>
      <c r="AP9" s="189">
        <v>1.0084706127566081</v>
      </c>
      <c r="AQ9" s="189">
        <v>1.0029839374928198</v>
      </c>
      <c r="AR9" s="189">
        <v>1.0004973229154699</v>
      </c>
      <c r="AS9" s="189">
        <v>1.002287685411162</v>
      </c>
      <c r="AT9" s="189">
        <v>1.0024187717270743</v>
      </c>
      <c r="AU9" s="189">
        <v>1.0033562849584785</v>
      </c>
      <c r="AV9" s="189">
        <v>1.0060087108848572</v>
      </c>
      <c r="AW9" s="189">
        <v>1.0077371497975554</v>
      </c>
      <c r="AX9" s="189">
        <v>1.0058330803778865</v>
      </c>
      <c r="AY9" s="189">
        <v>1</v>
      </c>
      <c r="AZ9" s="189">
        <v>1</v>
      </c>
      <c r="BA9" s="189">
        <v>1</v>
      </c>
    </row>
    <row r="10" spans="2:53">
      <c r="B10" s="101" t="s">
        <v>3</v>
      </c>
      <c r="C10" s="119">
        <f>Materials!C8</f>
        <v>1</v>
      </c>
      <c r="D10" s="120">
        <f>Materials!D8</f>
        <v>1</v>
      </c>
      <c r="E10" s="120">
        <f>Materials!E8</f>
        <v>1</v>
      </c>
      <c r="F10" s="120">
        <f>Materials!F8</f>
        <v>1</v>
      </c>
      <c r="G10" s="120">
        <f>Materials!G8</f>
        <v>1</v>
      </c>
      <c r="H10" s="121">
        <f>Materials!H8</f>
        <v>1</v>
      </c>
      <c r="I10" s="119">
        <f>1+'Labour Cost Escalators'!C$6</f>
        <v>1.0037725833148057</v>
      </c>
      <c r="J10" s="120">
        <f>1+'Labour Cost Escalators'!D$6</f>
        <v>1.0022620332307941</v>
      </c>
      <c r="K10" s="120">
        <f>1+'Labour Cost Escalators'!E$6</f>
        <v>1.00526531474514</v>
      </c>
      <c r="L10" s="120">
        <f>1+'Labour Cost Escalators'!F$6</f>
        <v>1.0092910815204557</v>
      </c>
      <c r="M10" s="120">
        <f>1+'Labour Cost Escalators'!G$6</f>
        <v>1.0099464583093993</v>
      </c>
      <c r="N10" s="121">
        <f>1+'Labour Cost Escalators'!H$6</f>
        <v>1.0094965105795739</v>
      </c>
      <c r="O10" s="119">
        <f>1+'Labour Cost Escalators'!C$7</f>
        <v>1.0037725833148057</v>
      </c>
      <c r="P10" s="120">
        <f>1+'Labour Cost Escalators'!D$7</f>
        <v>1.0022620332307941</v>
      </c>
      <c r="Q10" s="120">
        <f>1+'Labour Cost Escalators'!E$7</f>
        <v>1.00526531474514</v>
      </c>
      <c r="R10" s="120">
        <f>1+'Labour Cost Escalators'!F$7</f>
        <v>1.0092910815204557</v>
      </c>
      <c r="S10" s="120">
        <f>1+'Labour Cost Escalators'!G$7</f>
        <v>1.0099464583093993</v>
      </c>
      <c r="T10" s="121">
        <f>1+'Labour Cost Escalators'!H$7</f>
        <v>1.0094965105795739</v>
      </c>
      <c r="U10" s="119">
        <f>1+'Labour Cost Escalators'!C$8</f>
        <v>1.003273267879063</v>
      </c>
      <c r="V10" s="120">
        <f>1+'Labour Cost Escalators'!D$8</f>
        <v>1.0009413608775726</v>
      </c>
      <c r="W10" s="120">
        <f>1+'Labour Cost Escalators'!E$8</f>
        <v>1.0077014515963223</v>
      </c>
      <c r="X10" s="120">
        <f>1+'Labour Cost Escalators'!F$8</f>
        <v>1.0120861214757895</v>
      </c>
      <c r="Y10" s="120">
        <f>1+'Labour Cost Escalators'!G$8</f>
        <v>1.0126965873269023</v>
      </c>
      <c r="Z10" s="121">
        <f>1+'Labour Cost Escalators'!H$8</f>
        <v>1.0087988143767639</v>
      </c>
      <c r="AA10" s="122">
        <f>'Asset Breakdown'!C8</f>
        <v>0.17276081851727609</v>
      </c>
      <c r="AB10" s="123">
        <f>'Asset Breakdown'!D8</f>
        <v>0</v>
      </c>
      <c r="AC10" s="123">
        <f>'Asset Breakdown'!E8</f>
        <v>0.79595773230459577</v>
      </c>
      <c r="AD10" s="124">
        <f>'Asset Breakdown'!F8</f>
        <v>3.1281449178128147E-2</v>
      </c>
      <c r="AE10" s="125">
        <f t="shared" si="3"/>
        <v>1.0031052094229882</v>
      </c>
      <c r="AF10" s="126">
        <f>(D10*$AA10)+(J10*$AB10)+(P10*$AC10)+(V10*$AD10)</f>
        <v>1.0018299299732305</v>
      </c>
      <c r="AG10" s="126">
        <f t="shared" si="2"/>
        <v>1.0044318805511199</v>
      </c>
      <c r="AH10" s="126">
        <f t="shared" si="2"/>
        <v>1.0077733795723847</v>
      </c>
      <c r="AI10" s="126">
        <f t="shared" si="2"/>
        <v>1.0083141280516139</v>
      </c>
      <c r="AJ10" s="127">
        <f t="shared" si="2"/>
        <v>1.0078340606904788</v>
      </c>
      <c r="AL10" s="185">
        <v>45444</v>
      </c>
      <c r="AM10" s="189">
        <f t="array" ref="AM10:BA10">TRANSPOSE(AJ8:AJ22)</f>
        <v>1.0028060408357122</v>
      </c>
      <c r="AN10" s="189">
        <v>1.0057482973187737</v>
      </c>
      <c r="AO10" s="189">
        <v>1.0078340606904788</v>
      </c>
      <c r="AP10" s="189">
        <v>1.007983466500094</v>
      </c>
      <c r="AQ10" s="189">
        <v>1.002848953173872</v>
      </c>
      <c r="AR10" s="189">
        <v>1.0004748255289786</v>
      </c>
      <c r="AS10" s="189">
        <v>1.0021841974333021</v>
      </c>
      <c r="AT10" s="189">
        <v>1.0019105436773734</v>
      </c>
      <c r="AU10" s="189">
        <v>1.0031004954433058</v>
      </c>
      <c r="AV10" s="189">
        <v>1.0057368949542294</v>
      </c>
      <c r="AW10" s="189">
        <v>1.0072831831898237</v>
      </c>
      <c r="AX10" s="189">
        <v>1.0046776818379342</v>
      </c>
      <c r="AY10" s="189">
        <v>1</v>
      </c>
      <c r="AZ10" s="189">
        <v>1</v>
      </c>
      <c r="BA10" s="189">
        <v>1</v>
      </c>
    </row>
    <row r="11" spans="2:53">
      <c r="B11" s="101" t="s">
        <v>134</v>
      </c>
      <c r="C11" s="119">
        <f>Materials!C9</f>
        <v>1</v>
      </c>
      <c r="D11" s="120">
        <f>Materials!D9</f>
        <v>1</v>
      </c>
      <c r="E11" s="120">
        <f>Materials!E9</f>
        <v>1</v>
      </c>
      <c r="F11" s="120">
        <f>Materials!F9</f>
        <v>1</v>
      </c>
      <c r="G11" s="120">
        <f>Materials!G9</f>
        <v>1</v>
      </c>
      <c r="H11" s="121">
        <f>Materials!H9</f>
        <v>1</v>
      </c>
      <c r="I11" s="119">
        <f>1+'Labour Cost Escalators'!C$6</f>
        <v>1.0037725833148057</v>
      </c>
      <c r="J11" s="120">
        <f>1+'Labour Cost Escalators'!D$6</f>
        <v>1.0022620332307941</v>
      </c>
      <c r="K11" s="120">
        <f>1+'Labour Cost Escalators'!E$6</f>
        <v>1.00526531474514</v>
      </c>
      <c r="L11" s="120">
        <f>1+'Labour Cost Escalators'!F$6</f>
        <v>1.0092910815204557</v>
      </c>
      <c r="M11" s="120">
        <f>1+'Labour Cost Escalators'!G$6</f>
        <v>1.0099464583093993</v>
      </c>
      <c r="N11" s="121">
        <f>1+'Labour Cost Escalators'!H$6</f>
        <v>1.0094965105795739</v>
      </c>
      <c r="O11" s="119">
        <f>1+'Labour Cost Escalators'!C$7</f>
        <v>1.0037725833148057</v>
      </c>
      <c r="P11" s="120">
        <f>1+'Labour Cost Escalators'!D$7</f>
        <v>1.0022620332307941</v>
      </c>
      <c r="Q11" s="120">
        <f>1+'Labour Cost Escalators'!E$7</f>
        <v>1.00526531474514</v>
      </c>
      <c r="R11" s="120">
        <f>1+'Labour Cost Escalators'!F$7</f>
        <v>1.0092910815204557</v>
      </c>
      <c r="S11" s="120">
        <f>1+'Labour Cost Escalators'!G$7</f>
        <v>1.0099464583093993</v>
      </c>
      <c r="T11" s="121">
        <f>1+'Labour Cost Escalators'!H$7</f>
        <v>1.0094965105795739</v>
      </c>
      <c r="U11" s="119">
        <f>1+'Labour Cost Escalators'!C$8</f>
        <v>1.003273267879063</v>
      </c>
      <c r="V11" s="120">
        <f>1+'Labour Cost Escalators'!D$8</f>
        <v>1.0009413608775726</v>
      </c>
      <c r="W11" s="120">
        <f>1+'Labour Cost Escalators'!E$8</f>
        <v>1.0077014515963223</v>
      </c>
      <c r="X11" s="120">
        <f>1+'Labour Cost Escalators'!F$8</f>
        <v>1.0120861214757895</v>
      </c>
      <c r="Y11" s="120">
        <f>1+'Labour Cost Escalators'!G$8</f>
        <v>1.0126965873269023</v>
      </c>
      <c r="Z11" s="121">
        <f>1+'Labour Cost Escalators'!H$8</f>
        <v>1.0087988143767639</v>
      </c>
      <c r="AA11" s="122">
        <f>'Asset Breakdown'!C9</f>
        <v>0.1570281124497992</v>
      </c>
      <c r="AB11" s="123">
        <f>'Asset Breakdown'!D9</f>
        <v>0</v>
      </c>
      <c r="AC11" s="123">
        <f>'Asset Breakdown'!E9</f>
        <v>0.81169043837207266</v>
      </c>
      <c r="AD11" s="124">
        <f>'Asset Breakdown'!F9</f>
        <v>3.1281449178128147E-2</v>
      </c>
      <c r="AE11" s="125">
        <f t="shared" si="3"/>
        <v>1.0031645623673953</v>
      </c>
      <c r="AF11" s="126">
        <f t="shared" si="2"/>
        <v>1.0018655178771656</v>
      </c>
      <c r="AG11" s="126">
        <f t="shared" si="2"/>
        <v>1.0045147182003578</v>
      </c>
      <c r="AH11" s="126">
        <f t="shared" si="2"/>
        <v>1.0079195534269949</v>
      </c>
      <c r="AI11" s="126">
        <f t="shared" si="2"/>
        <v>1.0084706127566081</v>
      </c>
      <c r="AJ11" s="127">
        <f t="shared" si="2"/>
        <v>1.007983466500094</v>
      </c>
    </row>
    <row r="12" spans="2:53" ht="29">
      <c r="B12" s="101" t="s">
        <v>5</v>
      </c>
      <c r="C12" s="119">
        <f>Materials!C10</f>
        <v>1</v>
      </c>
      <c r="D12" s="120">
        <f>Materials!D10</f>
        <v>1</v>
      </c>
      <c r="E12" s="120">
        <f>Materials!E10</f>
        <v>1</v>
      </c>
      <c r="F12" s="120">
        <f>Materials!F10</f>
        <v>1</v>
      </c>
      <c r="G12" s="120">
        <f>Materials!G10</f>
        <v>1</v>
      </c>
      <c r="H12" s="121">
        <f>Materials!H10</f>
        <v>1</v>
      </c>
      <c r="I12" s="119">
        <f>1+'Labour Cost Escalators'!C$6</f>
        <v>1.0037725833148057</v>
      </c>
      <c r="J12" s="120">
        <f>1+'Labour Cost Escalators'!D$6</f>
        <v>1.0022620332307941</v>
      </c>
      <c r="K12" s="120">
        <f>1+'Labour Cost Escalators'!E$6</f>
        <v>1.00526531474514</v>
      </c>
      <c r="L12" s="120">
        <f>1+'Labour Cost Escalators'!F$6</f>
        <v>1.0092910815204557</v>
      </c>
      <c r="M12" s="120">
        <f>1+'Labour Cost Escalators'!G$6</f>
        <v>1.0099464583093993</v>
      </c>
      <c r="N12" s="121">
        <f>1+'Labour Cost Escalators'!H$6</f>
        <v>1.0094965105795739</v>
      </c>
      <c r="O12" s="119">
        <f>1+'Labour Cost Escalators'!C$7</f>
        <v>1.0037725833148057</v>
      </c>
      <c r="P12" s="120">
        <f>1+'Labour Cost Escalators'!D$7</f>
        <v>1.0022620332307941</v>
      </c>
      <c r="Q12" s="120">
        <f>1+'Labour Cost Escalators'!E$7</f>
        <v>1.00526531474514</v>
      </c>
      <c r="R12" s="120">
        <f>1+'Labour Cost Escalators'!F$7</f>
        <v>1.0092910815204557</v>
      </c>
      <c r="S12" s="120">
        <f>1+'Labour Cost Escalators'!G$7</f>
        <v>1.0099464583093993</v>
      </c>
      <c r="T12" s="121">
        <f>1+'Labour Cost Escalators'!H$7</f>
        <v>1.0094965105795739</v>
      </c>
      <c r="U12" s="119">
        <f>1+'Labour Cost Escalators'!C$8</f>
        <v>1.003273267879063</v>
      </c>
      <c r="V12" s="120">
        <f>1+'Labour Cost Escalators'!D$8</f>
        <v>1.0009413608775726</v>
      </c>
      <c r="W12" s="120">
        <f>1+'Labour Cost Escalators'!E$8</f>
        <v>1.0077014515963223</v>
      </c>
      <c r="X12" s="120">
        <f>1+'Labour Cost Escalators'!F$8</f>
        <v>1.0120861214757895</v>
      </c>
      <c r="Y12" s="120">
        <f>1+'Labour Cost Escalators'!G$8</f>
        <v>1.0126965873269023</v>
      </c>
      <c r="Z12" s="121">
        <f>1+'Labour Cost Escalators'!H$8</f>
        <v>1.0087988143767639</v>
      </c>
      <c r="AA12" s="122">
        <f>'Asset Breakdown'!C10</f>
        <v>0.7</v>
      </c>
      <c r="AB12" s="123">
        <f>'Asset Breakdown'!D10</f>
        <v>0</v>
      </c>
      <c r="AC12" s="123">
        <f>'Asset Breakdown'!E10</f>
        <v>0.3</v>
      </c>
      <c r="AD12" s="124">
        <f>'Asset Breakdown'!F10</f>
        <v>0</v>
      </c>
      <c r="AE12" s="125">
        <f t="shared" si="3"/>
        <v>1.0011317749944417</v>
      </c>
      <c r="AF12" s="126">
        <f t="shared" si="2"/>
        <v>1.0006786099692382</v>
      </c>
      <c r="AG12" s="126">
        <f t="shared" si="2"/>
        <v>1.0015795944235419</v>
      </c>
      <c r="AH12" s="126">
        <f t="shared" si="2"/>
        <v>1.0027873244561367</v>
      </c>
      <c r="AI12" s="126">
        <f t="shared" si="2"/>
        <v>1.0029839374928198</v>
      </c>
      <c r="AJ12" s="127">
        <f t="shared" si="2"/>
        <v>1.002848953173872</v>
      </c>
      <c r="AL12" s="187" t="s">
        <v>155</v>
      </c>
      <c r="AM12" s="186" t="s">
        <v>1</v>
      </c>
      <c r="AN12" s="186" t="s">
        <v>114</v>
      </c>
      <c r="AO12" s="186" t="s">
        <v>3</v>
      </c>
      <c r="AP12" s="186" t="s">
        <v>134</v>
      </c>
      <c r="AQ12" s="186" t="s">
        <v>5</v>
      </c>
      <c r="AR12" s="186" t="s">
        <v>13</v>
      </c>
      <c r="AS12" s="186" t="s">
        <v>15</v>
      </c>
      <c r="AT12" s="186" t="s">
        <v>6</v>
      </c>
      <c r="AU12" s="186" t="s">
        <v>7</v>
      </c>
      <c r="AV12" s="186" t="s">
        <v>8</v>
      </c>
      <c r="AW12" s="186" t="s">
        <v>14</v>
      </c>
      <c r="AX12" s="186" t="s">
        <v>10</v>
      </c>
      <c r="AY12" s="186" t="s">
        <v>106</v>
      </c>
      <c r="AZ12" s="186" t="s">
        <v>12</v>
      </c>
      <c r="BA12" s="186" t="s">
        <v>11</v>
      </c>
    </row>
    <row r="13" spans="2:53">
      <c r="B13" s="101" t="s">
        <v>13</v>
      </c>
      <c r="C13" s="119">
        <f>Materials!C11</f>
        <v>1</v>
      </c>
      <c r="D13" s="120">
        <f>Materials!D11</f>
        <v>1</v>
      </c>
      <c r="E13" s="120">
        <f>Materials!E11</f>
        <v>1</v>
      </c>
      <c r="F13" s="120">
        <f>Materials!F11</f>
        <v>1</v>
      </c>
      <c r="G13" s="120">
        <f>Materials!G11</f>
        <v>1</v>
      </c>
      <c r="H13" s="121">
        <f>Materials!H11</f>
        <v>1</v>
      </c>
      <c r="I13" s="119">
        <f>1+'Labour Cost Escalators'!C$6</f>
        <v>1.0037725833148057</v>
      </c>
      <c r="J13" s="120">
        <f>1+'Labour Cost Escalators'!D$6</f>
        <v>1.0022620332307941</v>
      </c>
      <c r="K13" s="120">
        <f>1+'Labour Cost Escalators'!E$6</f>
        <v>1.00526531474514</v>
      </c>
      <c r="L13" s="120">
        <f>1+'Labour Cost Escalators'!F$6</f>
        <v>1.0092910815204557</v>
      </c>
      <c r="M13" s="120">
        <f>1+'Labour Cost Escalators'!G$6</f>
        <v>1.0099464583093993</v>
      </c>
      <c r="N13" s="121">
        <f>1+'Labour Cost Escalators'!H$6</f>
        <v>1.0094965105795739</v>
      </c>
      <c r="O13" s="119">
        <f>1+'Labour Cost Escalators'!C$7</f>
        <v>1.0037725833148057</v>
      </c>
      <c r="P13" s="120">
        <f>1+'Labour Cost Escalators'!D$7</f>
        <v>1.0022620332307941</v>
      </c>
      <c r="Q13" s="120">
        <f>1+'Labour Cost Escalators'!E$7</f>
        <v>1.00526531474514</v>
      </c>
      <c r="R13" s="120">
        <f>1+'Labour Cost Escalators'!F$7</f>
        <v>1.0092910815204557</v>
      </c>
      <c r="S13" s="120">
        <f>1+'Labour Cost Escalators'!G$7</f>
        <v>1.0099464583093993</v>
      </c>
      <c r="T13" s="121">
        <f>1+'Labour Cost Escalators'!H$7</f>
        <v>1.0094965105795739</v>
      </c>
      <c r="U13" s="119">
        <f>1+'Labour Cost Escalators'!C$8</f>
        <v>1.003273267879063</v>
      </c>
      <c r="V13" s="120">
        <f>1+'Labour Cost Escalators'!D$8</f>
        <v>1.0009413608775726</v>
      </c>
      <c r="W13" s="120">
        <f>1+'Labour Cost Escalators'!E$8</f>
        <v>1.0077014515963223</v>
      </c>
      <c r="X13" s="120">
        <f>1+'Labour Cost Escalators'!F$8</f>
        <v>1.0120861214757895</v>
      </c>
      <c r="Y13" s="120">
        <f>1+'Labour Cost Escalators'!G$8</f>
        <v>1.0126965873269023</v>
      </c>
      <c r="Z13" s="121">
        <f>1+'Labour Cost Escalators'!H$8</f>
        <v>1.0087988143767639</v>
      </c>
      <c r="AA13" s="122">
        <f>'Asset Breakdown'!C18</f>
        <v>0.95</v>
      </c>
      <c r="AB13" s="123">
        <f>'Asset Breakdown'!D18</f>
        <v>0</v>
      </c>
      <c r="AC13" s="123">
        <f>'Asset Breakdown'!E18</f>
        <v>0.05</v>
      </c>
      <c r="AD13" s="124">
        <f>'Asset Breakdown'!F18</f>
        <v>0</v>
      </c>
      <c r="AE13" s="125">
        <f t="shared" si="3"/>
        <v>1.0001886291657403</v>
      </c>
      <c r="AF13" s="126">
        <f t="shared" si="3"/>
        <v>1.0001131016615397</v>
      </c>
      <c r="AG13" s="126">
        <f t="shared" si="3"/>
        <v>1.000263265737257</v>
      </c>
      <c r="AH13" s="126">
        <f t="shared" si="3"/>
        <v>1.0004645540760226</v>
      </c>
      <c r="AI13" s="126">
        <f t="shared" si="3"/>
        <v>1.0004973229154699</v>
      </c>
      <c r="AJ13" s="127">
        <f t="shared" si="3"/>
        <v>1.0004748255289786</v>
      </c>
      <c r="AL13" s="185">
        <v>43252</v>
      </c>
      <c r="AM13" s="188">
        <v>1</v>
      </c>
      <c r="AN13" s="188">
        <v>1</v>
      </c>
      <c r="AO13" s="188">
        <v>1</v>
      </c>
      <c r="AP13" s="188">
        <v>1</v>
      </c>
      <c r="AQ13" s="188">
        <v>1</v>
      </c>
      <c r="AR13" s="188">
        <v>1</v>
      </c>
      <c r="AS13" s="188">
        <v>1</v>
      </c>
      <c r="AT13" s="188">
        <v>1</v>
      </c>
      <c r="AU13" s="188">
        <v>1</v>
      </c>
      <c r="AV13" s="188">
        <v>1</v>
      </c>
      <c r="AW13" s="188">
        <v>1</v>
      </c>
      <c r="AX13" s="188">
        <v>1</v>
      </c>
      <c r="AY13" s="188">
        <v>1</v>
      </c>
      <c r="AZ13" s="188">
        <v>1</v>
      </c>
      <c r="BA13" s="188">
        <v>1</v>
      </c>
    </row>
    <row r="14" spans="2:53">
      <c r="B14" s="101" t="s">
        <v>15</v>
      </c>
      <c r="C14" s="119">
        <f>Materials!C12</f>
        <v>1</v>
      </c>
      <c r="D14" s="120">
        <f>Materials!D12</f>
        <v>1</v>
      </c>
      <c r="E14" s="120">
        <f>Materials!E12</f>
        <v>1</v>
      </c>
      <c r="F14" s="120">
        <f>Materials!F12</f>
        <v>1</v>
      </c>
      <c r="G14" s="120">
        <f>Materials!G12</f>
        <v>1</v>
      </c>
      <c r="H14" s="121">
        <f>Materials!H12</f>
        <v>1</v>
      </c>
      <c r="I14" s="119">
        <f>1+'Labour Cost Escalators'!C$6</f>
        <v>1.0037725833148057</v>
      </c>
      <c r="J14" s="120">
        <f>1+'Labour Cost Escalators'!D$6</f>
        <v>1.0022620332307941</v>
      </c>
      <c r="K14" s="120">
        <f>1+'Labour Cost Escalators'!E$6</f>
        <v>1.00526531474514</v>
      </c>
      <c r="L14" s="120">
        <f>1+'Labour Cost Escalators'!F$6</f>
        <v>1.0092910815204557</v>
      </c>
      <c r="M14" s="120">
        <f>1+'Labour Cost Escalators'!G$6</f>
        <v>1.0099464583093993</v>
      </c>
      <c r="N14" s="121">
        <f>1+'Labour Cost Escalators'!H$6</f>
        <v>1.0094965105795739</v>
      </c>
      <c r="O14" s="119">
        <f>1+'Labour Cost Escalators'!C$7</f>
        <v>1.0037725833148057</v>
      </c>
      <c r="P14" s="120">
        <f>1+'Labour Cost Escalators'!D$7</f>
        <v>1.0022620332307941</v>
      </c>
      <c r="Q14" s="120">
        <f>1+'Labour Cost Escalators'!E$7</f>
        <v>1.00526531474514</v>
      </c>
      <c r="R14" s="120">
        <f>1+'Labour Cost Escalators'!F$7</f>
        <v>1.0092910815204557</v>
      </c>
      <c r="S14" s="120">
        <f>1+'Labour Cost Escalators'!G$7</f>
        <v>1.0099464583093993</v>
      </c>
      <c r="T14" s="121">
        <f>1+'Labour Cost Escalators'!H$7</f>
        <v>1.0094965105795739</v>
      </c>
      <c r="U14" s="119">
        <f>1+'Labour Cost Escalators'!C$8</f>
        <v>1.003273267879063</v>
      </c>
      <c r="V14" s="120">
        <f>1+'Labour Cost Escalators'!D$8</f>
        <v>1.0009413608775726</v>
      </c>
      <c r="W14" s="120">
        <f>1+'Labour Cost Escalators'!E$8</f>
        <v>1.0077014515963223</v>
      </c>
      <c r="X14" s="120">
        <f>1+'Labour Cost Escalators'!F$8</f>
        <v>1.0120861214757895</v>
      </c>
      <c r="Y14" s="120">
        <f>1+'Labour Cost Escalators'!G$8</f>
        <v>1.0126965873269023</v>
      </c>
      <c r="Z14" s="121">
        <f>1+'Labour Cost Escalators'!H$8</f>
        <v>1.0087988143767639</v>
      </c>
      <c r="AA14" s="122">
        <f>'Asset Breakdown'!C20</f>
        <v>0.77</v>
      </c>
      <c r="AB14" s="123">
        <f>'Asset Breakdown'!D20</f>
        <v>0</v>
      </c>
      <c r="AC14" s="123">
        <f>'Asset Breakdown'!E20</f>
        <v>0.23</v>
      </c>
      <c r="AD14" s="124">
        <f>'Asset Breakdown'!F20</f>
        <v>0</v>
      </c>
      <c r="AE14" s="125">
        <f t="shared" si="3"/>
        <v>1.0008676941624053</v>
      </c>
      <c r="AF14" s="126">
        <f t="shared" si="3"/>
        <v>1.0005202676430827</v>
      </c>
      <c r="AG14" s="126">
        <f t="shared" si="3"/>
        <v>1.0012110223913822</v>
      </c>
      <c r="AH14" s="126">
        <f t="shared" si="3"/>
        <v>1.0021369487497047</v>
      </c>
      <c r="AI14" s="126">
        <f t="shared" si="3"/>
        <v>1.002287685411162</v>
      </c>
      <c r="AJ14" s="127">
        <f t="shared" si="3"/>
        <v>1.0021841974333021</v>
      </c>
      <c r="AL14" s="185">
        <v>43617</v>
      </c>
      <c r="AM14" s="188">
        <f>AM13+(AM13*(AM5-1))</f>
        <v>1.0011147276411445</v>
      </c>
      <c r="AN14" s="188">
        <f t="shared" ref="AN14:BA18" si="4">AN13+(AN13*(AN5-1))</f>
        <v>1.0022391385680312</v>
      </c>
      <c r="AO14" s="188">
        <f t="shared" si="4"/>
        <v>1.0031052094229882</v>
      </c>
      <c r="AP14" s="188">
        <f t="shared" si="4"/>
        <v>1.0031645623673953</v>
      </c>
      <c r="AQ14" s="188">
        <f t="shared" si="4"/>
        <v>1.0011317749944417</v>
      </c>
      <c r="AR14" s="188">
        <f t="shared" si="4"/>
        <v>1.0001886291657403</v>
      </c>
      <c r="AS14" s="188">
        <f t="shared" si="4"/>
        <v>1.0008676941624053</v>
      </c>
      <c r="AT14" s="188">
        <f t="shared" si="4"/>
        <v>1.00073232464382</v>
      </c>
      <c r="AU14" s="188">
        <f t="shared" si="4"/>
        <v>1.0012247535311747</v>
      </c>
      <c r="AV14" s="188">
        <f t="shared" si="4"/>
        <v>1.002279038600733</v>
      </c>
      <c r="AW14" s="188">
        <f t="shared" si="4"/>
        <v>1.0028863678548081</v>
      </c>
      <c r="AX14" s="188">
        <f t="shared" si="4"/>
        <v>1.0017986628779347</v>
      </c>
      <c r="AY14" s="188">
        <f t="shared" si="4"/>
        <v>1</v>
      </c>
      <c r="AZ14" s="188">
        <f t="shared" si="4"/>
        <v>1</v>
      </c>
      <c r="BA14" s="188">
        <f t="shared" si="4"/>
        <v>1</v>
      </c>
    </row>
    <row r="15" spans="2:53">
      <c r="B15" s="101" t="s">
        <v>6</v>
      </c>
      <c r="C15" s="119">
        <f>Materials!C13</f>
        <v>1</v>
      </c>
      <c r="D15" s="120">
        <f>Materials!D13</f>
        <v>1</v>
      </c>
      <c r="E15" s="120">
        <f>Materials!E13</f>
        <v>1</v>
      </c>
      <c r="F15" s="120">
        <f>Materials!F13</f>
        <v>1</v>
      </c>
      <c r="G15" s="120">
        <f>Materials!G13</f>
        <v>1</v>
      </c>
      <c r="H15" s="121">
        <f>Materials!H13</f>
        <v>1</v>
      </c>
      <c r="I15" s="119">
        <f>1+'Labour Cost Escalators'!C$6</f>
        <v>1.0037725833148057</v>
      </c>
      <c r="J15" s="120">
        <f>1+'Labour Cost Escalators'!D$6</f>
        <v>1.0022620332307941</v>
      </c>
      <c r="K15" s="120">
        <f>1+'Labour Cost Escalators'!E$6</f>
        <v>1.00526531474514</v>
      </c>
      <c r="L15" s="120">
        <f>1+'Labour Cost Escalators'!F$6</f>
        <v>1.0092910815204557</v>
      </c>
      <c r="M15" s="120">
        <f>1+'Labour Cost Escalators'!G$6</f>
        <v>1.0099464583093993</v>
      </c>
      <c r="N15" s="121">
        <f>1+'Labour Cost Escalators'!H$6</f>
        <v>1.0094965105795739</v>
      </c>
      <c r="O15" s="119">
        <f>1+'Labour Cost Escalators'!C$7</f>
        <v>1.0037725833148057</v>
      </c>
      <c r="P15" s="120">
        <f>1+'Labour Cost Escalators'!D$7</f>
        <v>1.0022620332307941</v>
      </c>
      <c r="Q15" s="120">
        <f>1+'Labour Cost Escalators'!E$7</f>
        <v>1.00526531474514</v>
      </c>
      <c r="R15" s="120">
        <f>1+'Labour Cost Escalators'!F$7</f>
        <v>1.0092910815204557</v>
      </c>
      <c r="S15" s="120">
        <f>1+'Labour Cost Escalators'!G$7</f>
        <v>1.0099464583093993</v>
      </c>
      <c r="T15" s="121">
        <f>1+'Labour Cost Escalators'!H$7</f>
        <v>1.0094965105795739</v>
      </c>
      <c r="U15" s="119">
        <f>1+'Labour Cost Escalators'!C$8</f>
        <v>1.003273267879063</v>
      </c>
      <c r="V15" s="120">
        <f>1+'Labour Cost Escalators'!D$8</f>
        <v>1.0009413608775726</v>
      </c>
      <c r="W15" s="120">
        <f>1+'Labour Cost Escalators'!E$8</f>
        <v>1.0077014515963223</v>
      </c>
      <c r="X15" s="120">
        <f>1+'Labour Cost Escalators'!F$8</f>
        <v>1.0120861214757895</v>
      </c>
      <c r="Y15" s="120">
        <f>1+'Labour Cost Escalators'!G$8</f>
        <v>1.0126965873269023</v>
      </c>
      <c r="Z15" s="121">
        <f>1+'Labour Cost Escalators'!H$8</f>
        <v>1.0087988143767639</v>
      </c>
      <c r="AA15" s="122">
        <f>'Asset Breakdown'!C11</f>
        <v>0.79</v>
      </c>
      <c r="AB15" s="123">
        <f>'Asset Breakdown'!D11</f>
        <v>0</v>
      </c>
      <c r="AC15" s="123">
        <f>'Asset Breakdown'!E11</f>
        <v>0.09</v>
      </c>
      <c r="AD15" s="124">
        <f>'Asset Breakdown'!F11</f>
        <v>0.12</v>
      </c>
      <c r="AE15" s="125">
        <f t="shared" si="3"/>
        <v>1.00073232464382</v>
      </c>
      <c r="AF15" s="126">
        <f t="shared" si="2"/>
        <v>1.0003165462960801</v>
      </c>
      <c r="AG15" s="126">
        <f t="shared" si="2"/>
        <v>1.0013980525186212</v>
      </c>
      <c r="AH15" s="126">
        <f t="shared" si="2"/>
        <v>1.0022865319139358</v>
      </c>
      <c r="AI15" s="126">
        <f t="shared" si="2"/>
        <v>1.0024187717270743</v>
      </c>
      <c r="AJ15" s="127">
        <f t="shared" si="2"/>
        <v>1.0019105436773734</v>
      </c>
      <c r="AL15" s="185">
        <v>43983</v>
      </c>
      <c r="AM15" s="188">
        <f t="shared" ref="AM15:AM18" si="5">AM14+(AM14*(AM6-1))</f>
        <v>1.0017838611232888</v>
      </c>
      <c r="AN15" s="188">
        <f t="shared" si="4"/>
        <v>1.0033800135704254</v>
      </c>
      <c r="AO15" s="188">
        <f t="shared" si="4"/>
        <v>1.004940821712015</v>
      </c>
      <c r="AP15" s="188">
        <f t="shared" si="4"/>
        <v>1.0050359837922307</v>
      </c>
      <c r="AQ15" s="188">
        <f t="shared" si="4"/>
        <v>1.001811152997474</v>
      </c>
      <c r="AR15" s="188">
        <f t="shared" si="4"/>
        <v>1.000301752161552</v>
      </c>
      <c r="AS15" s="188">
        <f t="shared" si="4"/>
        <v>1.0013884132386848</v>
      </c>
      <c r="AT15" s="188">
        <f t="shared" si="4"/>
        <v>1.0010491027545536</v>
      </c>
      <c r="AU15" s="188">
        <f t="shared" si="4"/>
        <v>1.0019280262842605</v>
      </c>
      <c r="AV15" s="188">
        <f t="shared" si="4"/>
        <v>1.0036486598010841</v>
      </c>
      <c r="AW15" s="188">
        <f t="shared" si="4"/>
        <v>1.0045899839825061</v>
      </c>
      <c r="AX15" s="188">
        <f t="shared" si="4"/>
        <v>1.0026046187124025</v>
      </c>
      <c r="AY15" s="188">
        <f t="shared" si="4"/>
        <v>1</v>
      </c>
      <c r="AZ15" s="188">
        <f t="shared" si="4"/>
        <v>1</v>
      </c>
      <c r="BA15" s="188">
        <f t="shared" si="4"/>
        <v>1</v>
      </c>
    </row>
    <row r="16" spans="2:53">
      <c r="B16" s="101" t="s">
        <v>7</v>
      </c>
      <c r="C16" s="119">
        <f>Materials!C14</f>
        <v>1</v>
      </c>
      <c r="D16" s="120">
        <f>Materials!D14</f>
        <v>1</v>
      </c>
      <c r="E16" s="120">
        <f>Materials!E14</f>
        <v>1</v>
      </c>
      <c r="F16" s="120">
        <f>Materials!F14</f>
        <v>1</v>
      </c>
      <c r="G16" s="120">
        <f>Materials!G14</f>
        <v>1</v>
      </c>
      <c r="H16" s="121">
        <f>Materials!H14</f>
        <v>1</v>
      </c>
      <c r="I16" s="119">
        <f>1+'Labour Cost Escalators'!C$6</f>
        <v>1.0037725833148057</v>
      </c>
      <c r="J16" s="120">
        <f>1+'Labour Cost Escalators'!D$6</f>
        <v>1.0022620332307941</v>
      </c>
      <c r="K16" s="120">
        <f>1+'Labour Cost Escalators'!E$6</f>
        <v>1.00526531474514</v>
      </c>
      <c r="L16" s="120">
        <f>1+'Labour Cost Escalators'!F$6</f>
        <v>1.0092910815204557</v>
      </c>
      <c r="M16" s="120">
        <f>1+'Labour Cost Escalators'!G$6</f>
        <v>1.0099464583093993</v>
      </c>
      <c r="N16" s="121">
        <f>1+'Labour Cost Escalators'!H$6</f>
        <v>1.0094965105795739</v>
      </c>
      <c r="O16" s="119">
        <f>1+'Labour Cost Escalators'!C$7</f>
        <v>1.0037725833148057</v>
      </c>
      <c r="P16" s="120">
        <f>1+'Labour Cost Escalators'!D$7</f>
        <v>1.0022620332307941</v>
      </c>
      <c r="Q16" s="120">
        <f>1+'Labour Cost Escalators'!E$7</f>
        <v>1.00526531474514</v>
      </c>
      <c r="R16" s="120">
        <f>1+'Labour Cost Escalators'!F$7</f>
        <v>1.0092910815204557</v>
      </c>
      <c r="S16" s="120">
        <f>1+'Labour Cost Escalators'!G$7</f>
        <v>1.0099464583093993</v>
      </c>
      <c r="T16" s="121">
        <f>1+'Labour Cost Escalators'!H$7</f>
        <v>1.0094965105795739</v>
      </c>
      <c r="U16" s="119">
        <f>1+'Labour Cost Escalators'!C$8</f>
        <v>1.003273267879063</v>
      </c>
      <c r="V16" s="120">
        <f>1+'Labour Cost Escalators'!D$8</f>
        <v>1.0009413608775726</v>
      </c>
      <c r="W16" s="120">
        <f>1+'Labour Cost Escalators'!E$8</f>
        <v>1.0077014515963223</v>
      </c>
      <c r="X16" s="120">
        <f>1+'Labour Cost Escalators'!F$8</f>
        <v>1.0120861214757895</v>
      </c>
      <c r="Y16" s="120">
        <f>1+'Labour Cost Escalators'!G$8</f>
        <v>1.0126965873269023</v>
      </c>
      <c r="Z16" s="121">
        <f>1+'Labour Cost Escalators'!H$8</f>
        <v>1.0087988143767639</v>
      </c>
      <c r="AA16" s="122">
        <f>'Asset Breakdown'!C12</f>
        <v>0.67121393005852725</v>
      </c>
      <c r="AB16" s="123">
        <f>'Asset Breakdown'!D12</f>
        <v>0</v>
      </c>
      <c r="AC16" s="123">
        <f>'Asset Breakdown'!E12</f>
        <v>0.29750462076334461</v>
      </c>
      <c r="AD16" s="124">
        <f>'Asset Breakdown'!F12</f>
        <v>3.1281449178128147E-2</v>
      </c>
      <c r="AE16" s="125">
        <f t="shared" si="3"/>
        <v>1.0012247535311747</v>
      </c>
      <c r="AF16" s="126">
        <f t="shared" si="2"/>
        <v>1.0007024124709316</v>
      </c>
      <c r="AG16" s="126">
        <f t="shared" si="2"/>
        <v>1.0018073680331607</v>
      </c>
      <c r="AH16" s="126">
        <f t="shared" si="2"/>
        <v>1.0031422110789301</v>
      </c>
      <c r="AI16" s="126">
        <f t="shared" si="2"/>
        <v>1.0033562849584785</v>
      </c>
      <c r="AJ16" s="127">
        <f t="shared" si="2"/>
        <v>1.0031004954433058</v>
      </c>
      <c r="AL16" s="185">
        <v>44348</v>
      </c>
      <c r="AM16" s="188">
        <f t="shared" si="5"/>
        <v>1.0033424382507066</v>
      </c>
      <c r="AN16" s="188">
        <f t="shared" si="4"/>
        <v>1.0071444169556525</v>
      </c>
      <c r="AO16" s="188">
        <f t="shared" si="4"/>
        <v>1.009394599394787</v>
      </c>
      <c r="AP16" s="188">
        <f t="shared" si="4"/>
        <v>1.0095734380402719</v>
      </c>
      <c r="AQ16" s="188">
        <f t="shared" si="4"/>
        <v>1.0033936083081909</v>
      </c>
      <c r="AR16" s="188">
        <f t="shared" si="4"/>
        <v>1.0005650973398144</v>
      </c>
      <c r="AS16" s="188">
        <f t="shared" si="4"/>
        <v>1.0026011170295874</v>
      </c>
      <c r="AT16" s="188">
        <f t="shared" si="4"/>
        <v>1.002448621973923</v>
      </c>
      <c r="AU16" s="188">
        <f t="shared" si="4"/>
        <v>1.0037388789704944</v>
      </c>
      <c r="AV16" s="188">
        <f t="shared" si="4"/>
        <v>1.0068410714550504</v>
      </c>
      <c r="AW16" s="188">
        <f t="shared" si="4"/>
        <v>1.0087353723154908</v>
      </c>
      <c r="AX16" s="188">
        <f t="shared" si="4"/>
        <v>1.0059641544854845</v>
      </c>
      <c r="AY16" s="188">
        <f t="shared" si="4"/>
        <v>1</v>
      </c>
      <c r="AZ16" s="188">
        <f t="shared" si="4"/>
        <v>1</v>
      </c>
      <c r="BA16" s="188">
        <f t="shared" si="4"/>
        <v>1</v>
      </c>
    </row>
    <row r="17" spans="2:53">
      <c r="B17" s="101" t="s">
        <v>8</v>
      </c>
      <c r="C17" s="119">
        <f>Materials!C15</f>
        <v>1</v>
      </c>
      <c r="D17" s="120">
        <f>Materials!D15</f>
        <v>1</v>
      </c>
      <c r="E17" s="120">
        <f>Materials!E15</f>
        <v>1</v>
      </c>
      <c r="F17" s="120">
        <f>Materials!F15</f>
        <v>1</v>
      </c>
      <c r="G17" s="120">
        <f>Materials!G15</f>
        <v>1</v>
      </c>
      <c r="H17" s="121">
        <f>Materials!H15</f>
        <v>1</v>
      </c>
      <c r="I17" s="119">
        <f>1+'Labour Cost Escalators'!C$6</f>
        <v>1.0037725833148057</v>
      </c>
      <c r="J17" s="120">
        <f>1+'Labour Cost Escalators'!D$6</f>
        <v>1.0022620332307941</v>
      </c>
      <c r="K17" s="120">
        <f>1+'Labour Cost Escalators'!E$6</f>
        <v>1.00526531474514</v>
      </c>
      <c r="L17" s="120">
        <f>1+'Labour Cost Escalators'!F$6</f>
        <v>1.0092910815204557</v>
      </c>
      <c r="M17" s="120">
        <f>1+'Labour Cost Escalators'!G$6</f>
        <v>1.0099464583093993</v>
      </c>
      <c r="N17" s="121">
        <f>1+'Labour Cost Escalators'!H$6</f>
        <v>1.0094965105795739</v>
      </c>
      <c r="O17" s="119">
        <f>1+'Labour Cost Escalators'!C$7</f>
        <v>1.0037725833148057</v>
      </c>
      <c r="P17" s="120">
        <f>1+'Labour Cost Escalators'!D$7</f>
        <v>1.0022620332307941</v>
      </c>
      <c r="Q17" s="120">
        <f>1+'Labour Cost Escalators'!E$7</f>
        <v>1.00526531474514</v>
      </c>
      <c r="R17" s="120">
        <f>1+'Labour Cost Escalators'!F$7</f>
        <v>1.0092910815204557</v>
      </c>
      <c r="S17" s="120">
        <f>1+'Labour Cost Escalators'!G$7</f>
        <v>1.0099464583093993</v>
      </c>
      <c r="T17" s="121">
        <f>1+'Labour Cost Escalators'!H$7</f>
        <v>1.0094965105795739</v>
      </c>
      <c r="U17" s="119">
        <f>1+'Labour Cost Escalators'!C$8</f>
        <v>1.003273267879063</v>
      </c>
      <c r="V17" s="120">
        <f>1+'Labour Cost Escalators'!D$8</f>
        <v>1.0009413608775726</v>
      </c>
      <c r="W17" s="120">
        <f>1+'Labour Cost Escalators'!E$8</f>
        <v>1.0077014515963223</v>
      </c>
      <c r="X17" s="120">
        <f>1+'Labour Cost Escalators'!F$8</f>
        <v>1.0120861214757895</v>
      </c>
      <c r="Y17" s="120">
        <f>1+'Labour Cost Escalators'!G$8</f>
        <v>1.0126965873269023</v>
      </c>
      <c r="Z17" s="121">
        <f>1+'Labour Cost Escalators'!H$8</f>
        <v>1.0087988143767639</v>
      </c>
      <c r="AA17" s="122">
        <f>'Asset Breakdown'!C13</f>
        <v>0.39589442815249265</v>
      </c>
      <c r="AB17" s="123">
        <f>'Asset Breakdown'!D13</f>
        <v>0</v>
      </c>
      <c r="AC17" s="123">
        <f>'Asset Breakdown'!E13</f>
        <v>0.60410557184750735</v>
      </c>
      <c r="AD17" s="124">
        <f>'Asset Breakdown'!F13</f>
        <v>0</v>
      </c>
      <c r="AE17" s="125">
        <f t="shared" si="3"/>
        <v>1.002279038600733</v>
      </c>
      <c r="AF17" s="126">
        <f t="shared" si="2"/>
        <v>1.001366506878427</v>
      </c>
      <c r="AG17" s="126">
        <f t="shared" si="2"/>
        <v>1.00318080597507</v>
      </c>
      <c r="AH17" s="126">
        <f t="shared" si="2"/>
        <v>1.0056127941149966</v>
      </c>
      <c r="AI17" s="126">
        <f t="shared" si="2"/>
        <v>1.0060087108848572</v>
      </c>
      <c r="AJ17" s="127">
        <f t="shared" si="2"/>
        <v>1.0057368949542294</v>
      </c>
      <c r="AL17" s="185">
        <v>44713</v>
      </c>
      <c r="AM17" s="188">
        <f t="shared" si="5"/>
        <v>1.0060969547815972</v>
      </c>
      <c r="AN17" s="188">
        <f t="shared" si="4"/>
        <v>1.0135090444789892</v>
      </c>
      <c r="AO17" s="188">
        <f t="shared" si="4"/>
        <v>1.0172410067541979</v>
      </c>
      <c r="AP17" s="188">
        <f t="shared" si="4"/>
        <v>1.0175688088213068</v>
      </c>
      <c r="AQ17" s="188">
        <f t="shared" si="4"/>
        <v>1.0061903918517596</v>
      </c>
      <c r="AR17" s="188">
        <f t="shared" si="4"/>
        <v>1.0010299139341094</v>
      </c>
      <c r="AS17" s="188">
        <f t="shared" si="4"/>
        <v>1.0047436242330763</v>
      </c>
      <c r="AT17" s="188">
        <f t="shared" si="4"/>
        <v>1.0047407527401473</v>
      </c>
      <c r="AU17" s="188">
        <f t="shared" si="4"/>
        <v>1.0068928383963485</v>
      </c>
      <c r="AV17" s="188">
        <f t="shared" si="4"/>
        <v>1.0124922630956501</v>
      </c>
      <c r="AW17" s="188">
        <f t="shared" si="4"/>
        <v>1.0160329863414723</v>
      </c>
      <c r="AX17" s="188">
        <f t="shared" si="4"/>
        <v>1.0115064069738566</v>
      </c>
      <c r="AY17" s="188">
        <f t="shared" si="4"/>
        <v>1</v>
      </c>
      <c r="AZ17" s="188">
        <f t="shared" si="4"/>
        <v>1</v>
      </c>
      <c r="BA17" s="188">
        <f t="shared" si="4"/>
        <v>1</v>
      </c>
    </row>
    <row r="18" spans="2:53">
      <c r="B18" s="101" t="s">
        <v>14</v>
      </c>
      <c r="C18" s="119">
        <f>Materials!C16</f>
        <v>1</v>
      </c>
      <c r="D18" s="120">
        <f>Materials!D16</f>
        <v>1</v>
      </c>
      <c r="E18" s="120">
        <f>Materials!E16</f>
        <v>1</v>
      </c>
      <c r="F18" s="120">
        <f>Materials!F16</f>
        <v>1</v>
      </c>
      <c r="G18" s="120">
        <f>Materials!G16</f>
        <v>1</v>
      </c>
      <c r="H18" s="121">
        <f>Materials!H16</f>
        <v>1</v>
      </c>
      <c r="I18" s="119">
        <f>1+'Labour Cost Escalators'!C$6</f>
        <v>1.0037725833148057</v>
      </c>
      <c r="J18" s="120">
        <f>1+'Labour Cost Escalators'!D$6</f>
        <v>1.0022620332307941</v>
      </c>
      <c r="K18" s="120">
        <f>1+'Labour Cost Escalators'!E$6</f>
        <v>1.00526531474514</v>
      </c>
      <c r="L18" s="120">
        <f>1+'Labour Cost Escalators'!F$6</f>
        <v>1.0092910815204557</v>
      </c>
      <c r="M18" s="120">
        <f>1+'Labour Cost Escalators'!G$6</f>
        <v>1.0099464583093993</v>
      </c>
      <c r="N18" s="121">
        <f>1+'Labour Cost Escalators'!H$6</f>
        <v>1.0094965105795739</v>
      </c>
      <c r="O18" s="119">
        <f>1+'Labour Cost Escalators'!C$7</f>
        <v>1.0037725833148057</v>
      </c>
      <c r="P18" s="120">
        <f>1+'Labour Cost Escalators'!D$7</f>
        <v>1.0022620332307941</v>
      </c>
      <c r="Q18" s="120">
        <f>1+'Labour Cost Escalators'!E$7</f>
        <v>1.00526531474514</v>
      </c>
      <c r="R18" s="120">
        <f>1+'Labour Cost Escalators'!F$7</f>
        <v>1.0092910815204557</v>
      </c>
      <c r="S18" s="120">
        <f>1+'Labour Cost Escalators'!G$7</f>
        <v>1.0099464583093993</v>
      </c>
      <c r="T18" s="121">
        <f>1+'Labour Cost Escalators'!H$7</f>
        <v>1.0094965105795739</v>
      </c>
      <c r="U18" s="119">
        <f>1+'Labour Cost Escalators'!C$8</f>
        <v>1.003273267879063</v>
      </c>
      <c r="V18" s="120">
        <f>1+'Labour Cost Escalators'!D$8</f>
        <v>1.0009413608775726</v>
      </c>
      <c r="W18" s="120">
        <f>1+'Labour Cost Escalators'!E$8</f>
        <v>1.0077014515963223</v>
      </c>
      <c r="X18" s="120">
        <f>1+'Labour Cost Escalators'!F$8</f>
        <v>1.0120861214757895</v>
      </c>
      <c r="Y18" s="120">
        <f>1+'Labour Cost Escalators'!G$8</f>
        <v>1.0126965873269023</v>
      </c>
      <c r="Z18" s="121">
        <f>1+'Labour Cost Escalators'!H$8</f>
        <v>1.0087988143767639</v>
      </c>
      <c r="AA18" s="122">
        <f>'Asset Breakdown'!C19</f>
        <v>0.23076923076923078</v>
      </c>
      <c r="AB18" s="123">
        <f>'Asset Breakdown'!D19</f>
        <v>0</v>
      </c>
      <c r="AC18" s="123">
        <f>'Asset Breakdown'!E19</f>
        <v>0.73794932005264102</v>
      </c>
      <c r="AD18" s="124">
        <f>'Asset Breakdown'!F19</f>
        <v>3.1281449178128147E-2</v>
      </c>
      <c r="AE18" s="125">
        <f t="shared" si="3"/>
        <v>1.0028863678548081</v>
      </c>
      <c r="AF18" s="126">
        <f t="shared" si="3"/>
        <v>1.0016987130170509</v>
      </c>
      <c r="AG18" s="126">
        <f t="shared" si="3"/>
        <v>1.0041264480027474</v>
      </c>
      <c r="AH18" s="126">
        <f t="shared" si="3"/>
        <v>1.0072344186852795</v>
      </c>
      <c r="AI18" s="126">
        <f t="shared" si="3"/>
        <v>1.0077371497975554</v>
      </c>
      <c r="AJ18" s="127">
        <f t="shared" si="3"/>
        <v>1.0072831831898237</v>
      </c>
      <c r="AL18" s="185">
        <v>45078</v>
      </c>
      <c r="AM18" s="188">
        <f t="shared" si="5"/>
        <v>1.0090538656369026</v>
      </c>
      <c r="AN18" s="188">
        <f t="shared" si="4"/>
        <v>1.0203166123889418</v>
      </c>
      <c r="AO18" s="188">
        <f t="shared" si="4"/>
        <v>1.0256984787437049</v>
      </c>
      <c r="AP18" s="188">
        <f t="shared" si="4"/>
        <v>1.0261882401540352</v>
      </c>
      <c r="AQ18" s="188">
        <f t="shared" si="4"/>
        <v>1.0091928010869211</v>
      </c>
      <c r="AR18" s="188">
        <f t="shared" si="4"/>
        <v>1.0015277490493797</v>
      </c>
      <c r="AS18" s="188">
        <f t="shared" si="4"/>
        <v>1.0070421615641922</v>
      </c>
      <c r="AT18" s="188">
        <f t="shared" si="4"/>
        <v>1.0071709912659146</v>
      </c>
      <c r="AU18" s="188">
        <f t="shared" si="4"/>
        <v>1.0102722576846579</v>
      </c>
      <c r="AV18" s="188">
        <f t="shared" si="4"/>
        <v>1.0185760363777467</v>
      </c>
      <c r="AW18" s="188">
        <f t="shared" si="4"/>
        <v>1.0238941857560537</v>
      </c>
      <c r="AX18" s="188">
        <f t="shared" si="4"/>
        <v>1.0174066051484822</v>
      </c>
      <c r="AY18" s="188">
        <f t="shared" si="4"/>
        <v>1</v>
      </c>
      <c r="AZ18" s="188">
        <f t="shared" si="4"/>
        <v>1</v>
      </c>
      <c r="BA18" s="188">
        <f t="shared" si="4"/>
        <v>1</v>
      </c>
    </row>
    <row r="19" spans="2:53">
      <c r="B19" s="101" t="s">
        <v>10</v>
      </c>
      <c r="C19" s="119">
        <f>Materials!C17</f>
        <v>1</v>
      </c>
      <c r="D19" s="120">
        <f>Materials!D17</f>
        <v>1</v>
      </c>
      <c r="E19" s="120">
        <f>Materials!E17</f>
        <v>1</v>
      </c>
      <c r="F19" s="120">
        <f>Materials!F17</f>
        <v>1</v>
      </c>
      <c r="G19" s="120">
        <f>Materials!G17</f>
        <v>1</v>
      </c>
      <c r="H19" s="121">
        <f>Materials!H17</f>
        <v>1</v>
      </c>
      <c r="I19" s="119">
        <f>1+'Labour Cost Escalators'!C$6</f>
        <v>1.0037725833148057</v>
      </c>
      <c r="J19" s="120">
        <f>1+'Labour Cost Escalators'!D$6</f>
        <v>1.0022620332307941</v>
      </c>
      <c r="K19" s="120">
        <f>1+'Labour Cost Escalators'!E$6</f>
        <v>1.00526531474514</v>
      </c>
      <c r="L19" s="120">
        <f>1+'Labour Cost Escalators'!F$6</f>
        <v>1.0092910815204557</v>
      </c>
      <c r="M19" s="120">
        <f>1+'Labour Cost Escalators'!G$6</f>
        <v>1.0099464583093993</v>
      </c>
      <c r="N19" s="121">
        <f>1+'Labour Cost Escalators'!H$6</f>
        <v>1.0094965105795739</v>
      </c>
      <c r="O19" s="119">
        <f>1+'Labour Cost Escalators'!C$7</f>
        <v>1.0037725833148057</v>
      </c>
      <c r="P19" s="120">
        <f>1+'Labour Cost Escalators'!D$7</f>
        <v>1.0022620332307941</v>
      </c>
      <c r="Q19" s="120">
        <f>1+'Labour Cost Escalators'!E$7</f>
        <v>1.00526531474514</v>
      </c>
      <c r="R19" s="120">
        <f>1+'Labour Cost Escalators'!F$7</f>
        <v>1.0092910815204557</v>
      </c>
      <c r="S19" s="120">
        <f>1+'Labour Cost Escalators'!G$7</f>
        <v>1.0099464583093993</v>
      </c>
      <c r="T19" s="121">
        <f>1+'Labour Cost Escalators'!H$7</f>
        <v>1.0094965105795739</v>
      </c>
      <c r="U19" s="119">
        <f>1+'Labour Cost Escalators'!C$8</f>
        <v>1.003273267879063</v>
      </c>
      <c r="V19" s="120">
        <f>1+'Labour Cost Escalators'!D$8</f>
        <v>1.0009413608775726</v>
      </c>
      <c r="W19" s="120">
        <f>1+'Labour Cost Escalators'!E$8</f>
        <v>1.0077014515963223</v>
      </c>
      <c r="X19" s="120">
        <f>1+'Labour Cost Escalators'!F$8</f>
        <v>1.0120861214757895</v>
      </c>
      <c r="Y19" s="120">
        <f>1+'Labour Cost Escalators'!G$8</f>
        <v>1.0126965873269023</v>
      </c>
      <c r="Z19" s="121">
        <f>1+'Labour Cost Escalators'!H$8</f>
        <v>1.0087988143767639</v>
      </c>
      <c r="AA19" s="122">
        <f>'Asset Breakdown'!C15</f>
        <v>0.48772307767632006</v>
      </c>
      <c r="AB19" s="123">
        <f>'Asset Breakdown'!D15</f>
        <v>0.24402066146050086</v>
      </c>
      <c r="AC19" s="123">
        <f>'Asset Breakdown'!E15</f>
        <v>0</v>
      </c>
      <c r="AD19" s="124">
        <f>'Asset Breakdown'!F15</f>
        <v>0.268256260863179</v>
      </c>
      <c r="AE19" s="125">
        <f t="shared" si="3"/>
        <v>1.0017986628779347</v>
      </c>
      <c r="AF19" s="126">
        <f t="shared" si="3"/>
        <v>1.0008045087943644</v>
      </c>
      <c r="AG19" s="126">
        <f t="shared" si="3"/>
        <v>1.0033508081953548</v>
      </c>
      <c r="AH19" s="126">
        <f t="shared" si="3"/>
        <v>1.0055093936137385</v>
      </c>
      <c r="AI19" s="126">
        <f t="shared" si="3"/>
        <v>1.0058330803778865</v>
      </c>
      <c r="AJ19" s="127">
        <f t="shared" si="3"/>
        <v>1.0046776818379342</v>
      </c>
      <c r="AL19" s="185">
        <v>45444</v>
      </c>
      <c r="AM19" s="188">
        <f>AM18+(AM18*(AM10-1))</f>
        <v>1.011885311989313</v>
      </c>
      <c r="AN19" s="188">
        <f t="shared" ref="AN19:BA19" si="6">AN18+(AN18*(AN10-1))</f>
        <v>1.0261816956362373</v>
      </c>
      <c r="AO19" s="188">
        <f t="shared" si="6"/>
        <v>1.0337338628763149</v>
      </c>
      <c r="AP19" s="188">
        <f t="shared" si="6"/>
        <v>1.0343807795920954</v>
      </c>
      <c r="AQ19" s="188">
        <f t="shared" si="6"/>
        <v>1.0120679441206264</v>
      </c>
      <c r="AR19" s="188">
        <f t="shared" si="6"/>
        <v>1.0020032999926087</v>
      </c>
      <c r="AS19" s="188">
        <f t="shared" si="6"/>
        <v>1.0092417404687077</v>
      </c>
      <c r="AT19" s="188">
        <f t="shared" si="6"/>
        <v>1.0090952354353115</v>
      </c>
      <c r="AU19" s="188">
        <f t="shared" si="6"/>
        <v>1.0134046022161074</v>
      </c>
      <c r="AV19" s="188">
        <f t="shared" si="6"/>
        <v>1.0244195001013412</v>
      </c>
      <c r="AW19" s="188">
        <f t="shared" si="6"/>
        <v>1.0313513946779105</v>
      </c>
      <c r="AX19" s="188">
        <f t="shared" si="6"/>
        <v>1.0221657095471794</v>
      </c>
      <c r="AY19" s="188">
        <f t="shared" si="6"/>
        <v>1</v>
      </c>
      <c r="AZ19" s="188">
        <f t="shared" si="6"/>
        <v>1</v>
      </c>
      <c r="BA19" s="188">
        <f t="shared" si="6"/>
        <v>1</v>
      </c>
    </row>
    <row r="20" spans="2:53">
      <c r="B20" s="101" t="s">
        <v>9</v>
      </c>
      <c r="C20" s="119">
        <f>Materials!C18</f>
        <v>1</v>
      </c>
      <c r="D20" s="120">
        <f>Materials!D18</f>
        <v>1</v>
      </c>
      <c r="E20" s="120">
        <f>Materials!E18</f>
        <v>1</v>
      </c>
      <c r="F20" s="120">
        <f>Materials!F18</f>
        <v>1</v>
      </c>
      <c r="G20" s="120">
        <f>Materials!G18</f>
        <v>1</v>
      </c>
      <c r="H20" s="121">
        <f>Materials!H18</f>
        <v>1</v>
      </c>
      <c r="I20" s="119">
        <f>1+'Labour Cost Escalators'!C$6</f>
        <v>1.0037725833148057</v>
      </c>
      <c r="J20" s="120">
        <f>1+'Labour Cost Escalators'!D$6</f>
        <v>1.0022620332307941</v>
      </c>
      <c r="K20" s="120">
        <f>1+'Labour Cost Escalators'!E$6</f>
        <v>1.00526531474514</v>
      </c>
      <c r="L20" s="120">
        <f>1+'Labour Cost Escalators'!F$6</f>
        <v>1.0092910815204557</v>
      </c>
      <c r="M20" s="120">
        <f>1+'Labour Cost Escalators'!G$6</f>
        <v>1.0099464583093993</v>
      </c>
      <c r="N20" s="121">
        <f>1+'Labour Cost Escalators'!H$6</f>
        <v>1.0094965105795739</v>
      </c>
      <c r="O20" s="119">
        <f>1+'Labour Cost Escalators'!C$7</f>
        <v>1.0037725833148057</v>
      </c>
      <c r="P20" s="120">
        <f>1+'Labour Cost Escalators'!D$7</f>
        <v>1.0022620332307941</v>
      </c>
      <c r="Q20" s="120">
        <f>1+'Labour Cost Escalators'!E$7</f>
        <v>1.00526531474514</v>
      </c>
      <c r="R20" s="120">
        <f>1+'Labour Cost Escalators'!F$7</f>
        <v>1.0092910815204557</v>
      </c>
      <c r="S20" s="120">
        <f>1+'Labour Cost Escalators'!G$7</f>
        <v>1.0099464583093993</v>
      </c>
      <c r="T20" s="121">
        <f>1+'Labour Cost Escalators'!H$7</f>
        <v>1.0094965105795739</v>
      </c>
      <c r="U20" s="119">
        <f>1+'Labour Cost Escalators'!C$8</f>
        <v>1.003273267879063</v>
      </c>
      <c r="V20" s="120">
        <f>1+'Labour Cost Escalators'!D$8</f>
        <v>1.0009413608775726</v>
      </c>
      <c r="W20" s="120">
        <f>1+'Labour Cost Escalators'!E$8</f>
        <v>1.0077014515963223</v>
      </c>
      <c r="X20" s="120">
        <f>1+'Labour Cost Escalators'!F$8</f>
        <v>1.0120861214757895</v>
      </c>
      <c r="Y20" s="120">
        <f>1+'Labour Cost Escalators'!G$8</f>
        <v>1.0126965873269023</v>
      </c>
      <c r="Z20" s="121">
        <f>1+'Labour Cost Escalators'!H$8</f>
        <v>1.0087988143767639</v>
      </c>
      <c r="AA20" s="122">
        <f>'Asset Breakdown'!C14</f>
        <v>1</v>
      </c>
      <c r="AB20" s="123">
        <f>'Asset Breakdown'!D14</f>
        <v>0</v>
      </c>
      <c r="AC20" s="123">
        <f>'Asset Breakdown'!E14</f>
        <v>0</v>
      </c>
      <c r="AD20" s="124">
        <f>'Asset Breakdown'!F14</f>
        <v>0</v>
      </c>
      <c r="AE20" s="125">
        <f t="shared" si="3"/>
        <v>1</v>
      </c>
      <c r="AF20" s="126">
        <f t="shared" si="2"/>
        <v>1</v>
      </c>
      <c r="AG20" s="126">
        <f t="shared" si="2"/>
        <v>1</v>
      </c>
      <c r="AH20" s="126">
        <f t="shared" si="2"/>
        <v>1</v>
      </c>
      <c r="AI20" s="126">
        <f t="shared" si="2"/>
        <v>1</v>
      </c>
      <c r="AJ20" s="127">
        <f t="shared" si="2"/>
        <v>1</v>
      </c>
    </row>
    <row r="21" spans="2:53">
      <c r="B21" s="101" t="s">
        <v>12</v>
      </c>
      <c r="C21" s="119">
        <f>Materials!C19</f>
        <v>1</v>
      </c>
      <c r="D21" s="120">
        <f>Materials!D19</f>
        <v>1</v>
      </c>
      <c r="E21" s="120">
        <f>Materials!E19</f>
        <v>1</v>
      </c>
      <c r="F21" s="120">
        <f>Materials!F19</f>
        <v>1</v>
      </c>
      <c r="G21" s="120">
        <f>Materials!G19</f>
        <v>1</v>
      </c>
      <c r="H21" s="121">
        <f>Materials!H19</f>
        <v>1</v>
      </c>
      <c r="I21" s="119">
        <f>1+'Labour Cost Escalators'!C$6</f>
        <v>1.0037725833148057</v>
      </c>
      <c r="J21" s="120">
        <f>1+'Labour Cost Escalators'!D$6</f>
        <v>1.0022620332307941</v>
      </c>
      <c r="K21" s="120">
        <f>1+'Labour Cost Escalators'!E$6</f>
        <v>1.00526531474514</v>
      </c>
      <c r="L21" s="120">
        <f>1+'Labour Cost Escalators'!F$6</f>
        <v>1.0092910815204557</v>
      </c>
      <c r="M21" s="120">
        <f>1+'Labour Cost Escalators'!G$6</f>
        <v>1.0099464583093993</v>
      </c>
      <c r="N21" s="121">
        <f>1+'Labour Cost Escalators'!H$6</f>
        <v>1.0094965105795739</v>
      </c>
      <c r="O21" s="119">
        <f>1+'Labour Cost Escalators'!C$7</f>
        <v>1.0037725833148057</v>
      </c>
      <c r="P21" s="120">
        <f>1+'Labour Cost Escalators'!D$7</f>
        <v>1.0022620332307941</v>
      </c>
      <c r="Q21" s="120">
        <f>1+'Labour Cost Escalators'!E$7</f>
        <v>1.00526531474514</v>
      </c>
      <c r="R21" s="120">
        <f>1+'Labour Cost Escalators'!F$7</f>
        <v>1.0092910815204557</v>
      </c>
      <c r="S21" s="120">
        <f>1+'Labour Cost Escalators'!G$7</f>
        <v>1.0099464583093993</v>
      </c>
      <c r="T21" s="121">
        <f>1+'Labour Cost Escalators'!H$7</f>
        <v>1.0094965105795739</v>
      </c>
      <c r="U21" s="119">
        <f>1+'Labour Cost Escalators'!C$8</f>
        <v>1.003273267879063</v>
      </c>
      <c r="V21" s="120">
        <f>1+'Labour Cost Escalators'!D$8</f>
        <v>1.0009413608775726</v>
      </c>
      <c r="W21" s="120">
        <f>1+'Labour Cost Escalators'!E$8</f>
        <v>1.0077014515963223</v>
      </c>
      <c r="X21" s="120">
        <f>1+'Labour Cost Escalators'!F$8</f>
        <v>1.0120861214757895</v>
      </c>
      <c r="Y21" s="120">
        <f>1+'Labour Cost Escalators'!G$8</f>
        <v>1.0126965873269023</v>
      </c>
      <c r="Z21" s="121">
        <f>1+'Labour Cost Escalators'!H$8</f>
        <v>1.0087988143767639</v>
      </c>
      <c r="AA21" s="122">
        <f>'Asset Breakdown'!C17</f>
        <v>1</v>
      </c>
      <c r="AB21" s="123">
        <f>'Asset Breakdown'!D17</f>
        <v>0</v>
      </c>
      <c r="AC21" s="123">
        <f>'Asset Breakdown'!E17</f>
        <v>0</v>
      </c>
      <c r="AD21" s="124">
        <f>'Asset Breakdown'!F17</f>
        <v>0</v>
      </c>
      <c r="AE21" s="125">
        <f t="shared" si="3"/>
        <v>1</v>
      </c>
      <c r="AF21" s="126">
        <f t="shared" si="3"/>
        <v>1</v>
      </c>
      <c r="AG21" s="126">
        <f t="shared" si="3"/>
        <v>1</v>
      </c>
      <c r="AH21" s="126">
        <f t="shared" si="3"/>
        <v>1</v>
      </c>
      <c r="AI21" s="126">
        <f t="shared" si="3"/>
        <v>1</v>
      </c>
      <c r="AJ21" s="127">
        <f t="shared" si="3"/>
        <v>1</v>
      </c>
    </row>
    <row r="22" spans="2:53">
      <c r="B22" s="103" t="s">
        <v>11</v>
      </c>
      <c r="C22" s="128">
        <f>Materials!C20</f>
        <v>1</v>
      </c>
      <c r="D22" s="129">
        <f>Materials!D20</f>
        <v>1</v>
      </c>
      <c r="E22" s="129">
        <f>Materials!E20</f>
        <v>1</v>
      </c>
      <c r="F22" s="129">
        <f>Materials!F20</f>
        <v>1</v>
      </c>
      <c r="G22" s="129">
        <f>Materials!G20</f>
        <v>1</v>
      </c>
      <c r="H22" s="130">
        <f>Materials!H20</f>
        <v>1</v>
      </c>
      <c r="I22" s="128">
        <f>1+'Labour Cost Escalators'!C$6</f>
        <v>1.0037725833148057</v>
      </c>
      <c r="J22" s="129">
        <f>1+'Labour Cost Escalators'!D$6</f>
        <v>1.0022620332307941</v>
      </c>
      <c r="K22" s="129">
        <f>1+'Labour Cost Escalators'!E$6</f>
        <v>1.00526531474514</v>
      </c>
      <c r="L22" s="129">
        <f>1+'Labour Cost Escalators'!F$6</f>
        <v>1.0092910815204557</v>
      </c>
      <c r="M22" s="129">
        <f>1+'Labour Cost Escalators'!G$6</f>
        <v>1.0099464583093993</v>
      </c>
      <c r="N22" s="130">
        <f>1+'Labour Cost Escalators'!H$6</f>
        <v>1.0094965105795739</v>
      </c>
      <c r="O22" s="128">
        <f>1+'Labour Cost Escalators'!C$7</f>
        <v>1.0037725833148057</v>
      </c>
      <c r="P22" s="129">
        <f>1+'Labour Cost Escalators'!D$7</f>
        <v>1.0022620332307941</v>
      </c>
      <c r="Q22" s="129">
        <f>1+'Labour Cost Escalators'!E$7</f>
        <v>1.00526531474514</v>
      </c>
      <c r="R22" s="129">
        <f>1+'Labour Cost Escalators'!F$7</f>
        <v>1.0092910815204557</v>
      </c>
      <c r="S22" s="129">
        <f>1+'Labour Cost Escalators'!G$7</f>
        <v>1.0099464583093993</v>
      </c>
      <c r="T22" s="130">
        <f>1+'Labour Cost Escalators'!H$7</f>
        <v>1.0094965105795739</v>
      </c>
      <c r="U22" s="128">
        <f>1+'Labour Cost Escalators'!C$8</f>
        <v>1.003273267879063</v>
      </c>
      <c r="V22" s="129">
        <f>1+'Labour Cost Escalators'!D$8</f>
        <v>1.0009413608775726</v>
      </c>
      <c r="W22" s="129">
        <f>1+'Labour Cost Escalators'!E$8</f>
        <v>1.0077014515963223</v>
      </c>
      <c r="X22" s="129">
        <f>1+'Labour Cost Escalators'!F$8</f>
        <v>1.0120861214757895</v>
      </c>
      <c r="Y22" s="129">
        <f>1+'Labour Cost Escalators'!G$8</f>
        <v>1.0126965873269023</v>
      </c>
      <c r="Z22" s="130">
        <f>1+'Labour Cost Escalators'!H$8</f>
        <v>1.0087988143767639</v>
      </c>
      <c r="AA22" s="131">
        <f>'Asset Breakdown'!C16</f>
        <v>1</v>
      </c>
      <c r="AB22" s="132">
        <f>'Asset Breakdown'!D16</f>
        <v>0</v>
      </c>
      <c r="AC22" s="132">
        <f>'Asset Breakdown'!E16</f>
        <v>0</v>
      </c>
      <c r="AD22" s="133">
        <f>'Asset Breakdown'!F16</f>
        <v>0</v>
      </c>
      <c r="AE22" s="134">
        <f t="shared" si="3"/>
        <v>1</v>
      </c>
      <c r="AF22" s="135">
        <f>(D22*$AA22)+(J22*$AB22)+(P22*$AC22)+(V22*$AD22)</f>
        <v>1</v>
      </c>
      <c r="AG22" s="135">
        <f t="shared" si="2"/>
        <v>1</v>
      </c>
      <c r="AH22" s="135">
        <f t="shared" si="2"/>
        <v>1</v>
      </c>
      <c r="AI22" s="135">
        <f t="shared" si="2"/>
        <v>1</v>
      </c>
      <c r="AJ22" s="136">
        <f t="shared" si="2"/>
        <v>1</v>
      </c>
    </row>
    <row r="33" spans="39:42">
      <c r="AM33" s="87"/>
      <c r="AN33" s="87"/>
      <c r="AO33" s="87"/>
      <c r="AP33" s="87"/>
    </row>
  </sheetData>
  <mergeCells count="16">
    <mergeCell ref="AE6:AJ6"/>
    <mergeCell ref="B4:B7"/>
    <mergeCell ref="C4:Z4"/>
    <mergeCell ref="AA4:AD4"/>
    <mergeCell ref="AE4:AJ4"/>
    <mergeCell ref="C5:H6"/>
    <mergeCell ref="I5:Z5"/>
    <mergeCell ref="AA5:AA7"/>
    <mergeCell ref="AB5:AD5"/>
    <mergeCell ref="AE5:AJ5"/>
    <mergeCell ref="I6:N6"/>
    <mergeCell ref="O6:T6"/>
    <mergeCell ref="U6:Z6"/>
    <mergeCell ref="AB6:AB7"/>
    <mergeCell ref="AC6:AC7"/>
    <mergeCell ref="AD6:A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tabSelected="1" workbookViewId="0">
      <selection activeCell="E116" sqref="E116"/>
    </sheetView>
  </sheetViews>
  <sheetFormatPr defaultColWidth="9.1796875" defaultRowHeight="12.5"/>
  <cols>
    <col min="1" max="1" width="46.26953125" style="3" customWidth="1"/>
    <col min="2" max="2" width="10.26953125" style="3" customWidth="1"/>
    <col min="3" max="3" width="9.1796875" style="3"/>
    <col min="4" max="4" width="10.7265625" style="3" customWidth="1"/>
    <col min="5" max="6" width="9.1796875" style="3"/>
    <col min="7" max="7" width="11.7265625" style="3" bestFit="1" customWidth="1"/>
    <col min="8" max="8" width="12.453125" style="3" bestFit="1" customWidth="1"/>
    <col min="9" max="9" width="46.26953125" style="3" customWidth="1"/>
    <col min="10" max="10" width="10.26953125" style="3" customWidth="1"/>
    <col min="11" max="11" width="9.1796875" style="3"/>
    <col min="12" max="12" width="10.7265625" style="3" customWidth="1"/>
    <col min="13" max="16384" width="9.1796875" style="3"/>
  </cols>
  <sheetData>
    <row r="1" spans="1:15" ht="13.5" thickBot="1">
      <c r="A1" s="1" t="s">
        <v>64</v>
      </c>
      <c r="B1" s="2"/>
      <c r="C1" s="2"/>
      <c r="D1" s="2"/>
      <c r="E1" s="2"/>
      <c r="F1" s="2"/>
      <c r="G1" s="2"/>
      <c r="I1" s="1" t="s">
        <v>64</v>
      </c>
      <c r="J1" s="2"/>
      <c r="K1" s="2"/>
      <c r="L1" s="2"/>
      <c r="M1" s="2"/>
      <c r="N1" s="2"/>
      <c r="O1" s="2"/>
    </row>
    <row r="2" spans="1:15" ht="12.75" customHeight="1">
      <c r="A2" s="234" t="s">
        <v>97</v>
      </c>
      <c r="B2" s="4" t="s">
        <v>89</v>
      </c>
      <c r="C2" s="4" t="s">
        <v>90</v>
      </c>
      <c r="D2" s="4" t="s">
        <v>91</v>
      </c>
      <c r="E2" s="4" t="s">
        <v>92</v>
      </c>
      <c r="F2" s="4" t="s">
        <v>93</v>
      </c>
      <c r="G2" s="5" t="s">
        <v>18</v>
      </c>
      <c r="I2" s="234" t="s">
        <v>98</v>
      </c>
      <c r="J2" s="4" t="s">
        <v>89</v>
      </c>
      <c r="K2" s="4" t="s">
        <v>90</v>
      </c>
      <c r="L2" s="4" t="s">
        <v>91</v>
      </c>
      <c r="M2" s="4" t="s">
        <v>92</v>
      </c>
      <c r="N2" s="4" t="s">
        <v>93</v>
      </c>
      <c r="O2" s="5" t="s">
        <v>18</v>
      </c>
    </row>
    <row r="3" spans="1:15">
      <c r="A3" s="235"/>
      <c r="B3" s="6" t="s">
        <v>19</v>
      </c>
      <c r="C3" s="6" t="s">
        <v>19</v>
      </c>
      <c r="D3" s="6" t="s">
        <v>19</v>
      </c>
      <c r="E3" s="6" t="s">
        <v>19</v>
      </c>
      <c r="F3" s="6" t="s">
        <v>19</v>
      </c>
      <c r="G3" s="7" t="s">
        <v>20</v>
      </c>
      <c r="I3" s="235"/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7" t="s">
        <v>20</v>
      </c>
    </row>
    <row r="4" spans="1:15">
      <c r="A4" s="8" t="s">
        <v>21</v>
      </c>
      <c r="B4" s="2">
        <v>20850281.633179758</v>
      </c>
      <c r="C4" s="2">
        <v>21256848.687405646</v>
      </c>
      <c r="D4" s="2">
        <v>19746332.691895451</v>
      </c>
      <c r="E4" s="2">
        <v>20743814.29712411</v>
      </c>
      <c r="F4" s="2">
        <v>28147531.602531005</v>
      </c>
      <c r="G4" s="9">
        <v>110744808.91213597</v>
      </c>
      <c r="H4" s="10"/>
      <c r="I4" s="8" t="s">
        <v>21</v>
      </c>
      <c r="J4" s="2">
        <f t="shared" ref="J4:N10" si="0">B4*$A$35</f>
        <v>21267287.265843354</v>
      </c>
      <c r="K4" s="2">
        <f t="shared" si="0"/>
        <v>21681985.66115376</v>
      </c>
      <c r="L4" s="2">
        <f t="shared" si="0"/>
        <v>20141259.345733359</v>
      </c>
      <c r="M4" s="2">
        <f t="shared" si="0"/>
        <v>21158690.583066594</v>
      </c>
      <c r="N4" s="2">
        <f t="shared" si="0"/>
        <v>28710482.234581627</v>
      </c>
      <c r="O4" s="9">
        <f t="shared" ref="O4:O13" si="1">SUM(J4:N4)</f>
        <v>112959705.0903787</v>
      </c>
    </row>
    <row r="5" spans="1:15">
      <c r="A5" s="8" t="s">
        <v>22</v>
      </c>
      <c r="B5" s="2">
        <v>27658031.467734348</v>
      </c>
      <c r="C5" s="2">
        <v>36893054.986965939</v>
      </c>
      <c r="D5" s="2">
        <v>21048567.592899982</v>
      </c>
      <c r="E5" s="2">
        <v>21369052.653699979</v>
      </c>
      <c r="F5" s="2">
        <v>20763126.01929998</v>
      </c>
      <c r="G5" s="9">
        <v>127731832.72060023</v>
      </c>
      <c r="H5" s="10"/>
      <c r="I5" s="8" t="s">
        <v>22</v>
      </c>
      <c r="J5" s="2">
        <f>B5*$A$35</f>
        <v>28211192.097089037</v>
      </c>
      <c r="K5" s="2">
        <f t="shared" si="0"/>
        <v>37630916.08670526</v>
      </c>
      <c r="L5" s="2">
        <f t="shared" si="0"/>
        <v>21469538.944757983</v>
      </c>
      <c r="M5" s="2">
        <f t="shared" si="0"/>
        <v>21796433.706773978</v>
      </c>
      <c r="N5" s="2">
        <f t="shared" si="0"/>
        <v>21178388.539685979</v>
      </c>
      <c r="O5" s="9">
        <f t="shared" si="1"/>
        <v>130286469.37501225</v>
      </c>
    </row>
    <row r="6" spans="1:15">
      <c r="A6" s="8" t="s">
        <v>23</v>
      </c>
      <c r="B6" s="2">
        <v>11552327.150292441</v>
      </c>
      <c r="C6" s="2">
        <v>15014377.123628976</v>
      </c>
      <c r="D6" s="2">
        <v>16760504.444537852</v>
      </c>
      <c r="E6" s="2">
        <v>8038104.8513353653</v>
      </c>
      <c r="F6" s="2">
        <v>7183279.6558727808</v>
      </c>
      <c r="G6" s="9">
        <v>58548593.225667402</v>
      </c>
      <c r="H6" s="10"/>
      <c r="I6" s="8" t="s">
        <v>23</v>
      </c>
      <c r="J6" s="2">
        <f t="shared" si="0"/>
        <v>11783373.69329829</v>
      </c>
      <c r="K6" s="2">
        <f t="shared" si="0"/>
        <v>15314664.666101556</v>
      </c>
      <c r="L6" s="2">
        <f t="shared" si="0"/>
        <v>17095714.533428609</v>
      </c>
      <c r="M6" s="2">
        <f t="shared" si="0"/>
        <v>8198866.9483620729</v>
      </c>
      <c r="N6" s="2">
        <f t="shared" si="0"/>
        <v>7326945.2489902368</v>
      </c>
      <c r="O6" s="9">
        <f t="shared" si="1"/>
        <v>59719565.09018077</v>
      </c>
    </row>
    <row r="7" spans="1:15">
      <c r="A7" s="8" t="s">
        <v>24</v>
      </c>
      <c r="B7" s="2">
        <v>1479844.4172195061</v>
      </c>
      <c r="C7" s="2">
        <v>1484803.092020575</v>
      </c>
      <c r="D7" s="2">
        <v>1492983.4566934125</v>
      </c>
      <c r="E7" s="2">
        <v>1501692.1491991598</v>
      </c>
      <c r="F7" s="2">
        <v>1508716.587291637</v>
      </c>
      <c r="G7" s="9">
        <v>7468039.7024242897</v>
      </c>
      <c r="H7" s="10"/>
      <c r="I7" s="8" t="s">
        <v>24</v>
      </c>
      <c r="J7" s="2">
        <f t="shared" si="0"/>
        <v>1509441.3055638962</v>
      </c>
      <c r="K7" s="2">
        <f t="shared" si="0"/>
        <v>1514499.1538609865</v>
      </c>
      <c r="L7" s="2">
        <f t="shared" si="0"/>
        <v>1522843.1258272808</v>
      </c>
      <c r="M7" s="2">
        <f t="shared" si="0"/>
        <v>1531725.992183143</v>
      </c>
      <c r="N7" s="2">
        <f t="shared" si="0"/>
        <v>1538890.9190374697</v>
      </c>
      <c r="O7" s="9">
        <f t="shared" si="1"/>
        <v>7617400.4964727769</v>
      </c>
    </row>
    <row r="8" spans="1:15">
      <c r="A8" s="8" t="s">
        <v>94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9">
        <v>0</v>
      </c>
      <c r="H8" s="10"/>
      <c r="I8" s="8" t="s">
        <v>94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9">
        <f t="shared" ref="O8" si="2">SUM(J8:N8)</f>
        <v>0</v>
      </c>
    </row>
    <row r="9" spans="1:15">
      <c r="A9" s="8" t="s">
        <v>25</v>
      </c>
      <c r="B9" s="2">
        <v>2680676.5016090847</v>
      </c>
      <c r="C9" s="2">
        <v>2689658.934399771</v>
      </c>
      <c r="D9" s="2">
        <v>15512512.832671415</v>
      </c>
      <c r="E9" s="2">
        <v>12140300.404335864</v>
      </c>
      <c r="F9" s="2">
        <v>3575343.995925494</v>
      </c>
      <c r="G9" s="9">
        <v>36598492.668941632</v>
      </c>
      <c r="H9" s="10"/>
      <c r="I9" s="8" t="s">
        <v>25</v>
      </c>
      <c r="J9" s="2">
        <f t="shared" si="0"/>
        <v>2734290.0316412663</v>
      </c>
      <c r="K9" s="2">
        <f t="shared" si="0"/>
        <v>2743452.1130877663</v>
      </c>
      <c r="L9" s="2">
        <f t="shared" si="0"/>
        <v>15822763.089324843</v>
      </c>
      <c r="M9" s="2">
        <f t="shared" si="0"/>
        <v>12383106.412422581</v>
      </c>
      <c r="N9" s="2">
        <f t="shared" si="0"/>
        <v>3646850.8758440041</v>
      </c>
      <c r="O9" s="9">
        <f t="shared" si="1"/>
        <v>37330462.522320457</v>
      </c>
    </row>
    <row r="10" spans="1:15">
      <c r="A10" s="8" t="s">
        <v>26</v>
      </c>
      <c r="B10" s="11">
        <v>-14633073.485281525</v>
      </c>
      <c r="C10" s="11">
        <v>-23100843.675319199</v>
      </c>
      <c r="D10" s="11">
        <v>-6895036.6561294477</v>
      </c>
      <c r="E10" s="11">
        <v>-7032824.1718354886</v>
      </c>
      <c r="F10" s="11">
        <v>-6772315.5370626487</v>
      </c>
      <c r="G10" s="12">
        <v>-58434093.525628313</v>
      </c>
      <c r="H10" s="10"/>
      <c r="I10" s="8" t="s">
        <v>26</v>
      </c>
      <c r="J10" s="11">
        <f>B10*$A$35</f>
        <v>-14925734.954987155</v>
      </c>
      <c r="K10" s="11">
        <f t="shared" si="0"/>
        <v>-23562860.548825584</v>
      </c>
      <c r="L10" s="11">
        <f t="shared" si="0"/>
        <v>-7032937.3892520368</v>
      </c>
      <c r="M10" s="11">
        <f t="shared" si="0"/>
        <v>-7173480.6552721988</v>
      </c>
      <c r="N10" s="11">
        <f t="shared" si="0"/>
        <v>-6907761.8478039019</v>
      </c>
      <c r="O10" s="12">
        <f t="shared" si="1"/>
        <v>-59602775.396140873</v>
      </c>
    </row>
    <row r="11" spans="1:15">
      <c r="A11" s="8" t="s">
        <v>63</v>
      </c>
      <c r="B11" s="11">
        <v>-230793</v>
      </c>
      <c r="C11" s="11">
        <v>-129337</v>
      </c>
      <c r="D11" s="11">
        <v>-133721</v>
      </c>
      <c r="E11" s="11">
        <v>-422086</v>
      </c>
      <c r="F11" s="11">
        <v>-216642</v>
      </c>
      <c r="G11" s="12">
        <v>-1132579</v>
      </c>
      <c r="H11" s="10"/>
      <c r="I11" s="8" t="s">
        <v>63</v>
      </c>
      <c r="J11" s="11">
        <f t="shared" ref="J11" si="3">B11*$A$35</f>
        <v>-235408.86000000002</v>
      </c>
      <c r="K11" s="11">
        <f t="shared" ref="K11" si="4">C11*$A$35</f>
        <v>-131923.74</v>
      </c>
      <c r="L11" s="11">
        <f t="shared" ref="L11" si="5">D11*$A$35</f>
        <v>-136395.42000000001</v>
      </c>
      <c r="M11" s="11">
        <f t="shared" ref="M11" si="6">E11*$A$35</f>
        <v>-430527.72000000003</v>
      </c>
      <c r="N11" s="11">
        <f t="shared" ref="N11" si="7">F11*$A$35</f>
        <v>-220974.84</v>
      </c>
      <c r="O11" s="12">
        <f t="shared" ref="O11" si="8">SUM(J11:N11)</f>
        <v>-1155230.58</v>
      </c>
    </row>
    <row r="12" spans="1:15">
      <c r="A12" s="8" t="s">
        <v>27</v>
      </c>
      <c r="B12" s="2">
        <v>6487869.7999999998</v>
      </c>
      <c r="C12" s="2">
        <v>2748302.2591999997</v>
      </c>
      <c r="D12" s="2">
        <v>2827866.8210000005</v>
      </c>
      <c r="E12" s="2">
        <v>6041105.4031999996</v>
      </c>
      <c r="F12" s="2">
        <v>3763714.8001999995</v>
      </c>
      <c r="G12" s="9">
        <v>21868859.0836</v>
      </c>
      <c r="H12" s="10"/>
      <c r="I12" s="8" t="s">
        <v>27</v>
      </c>
      <c r="J12" s="2">
        <f t="shared" ref="J12:N13" si="9">B12*$A$35</f>
        <v>6617627.1959999995</v>
      </c>
      <c r="K12" s="2">
        <f t="shared" si="9"/>
        <v>2803268.3043839997</v>
      </c>
      <c r="L12" s="2">
        <f t="shared" si="9"/>
        <v>2884424.1574200005</v>
      </c>
      <c r="M12" s="2">
        <f t="shared" si="9"/>
        <v>6161927.5112640001</v>
      </c>
      <c r="N12" s="2">
        <f t="shared" si="9"/>
        <v>3838989.0962039996</v>
      </c>
      <c r="O12" s="9">
        <f t="shared" si="1"/>
        <v>22306236.265271999</v>
      </c>
    </row>
    <row r="13" spans="1:15">
      <c r="A13" s="8" t="s">
        <v>28</v>
      </c>
      <c r="B13" s="2">
        <v>314390.95977231389</v>
      </c>
      <c r="C13" s="2">
        <v>1763484.0586825165</v>
      </c>
      <c r="D13" s="2">
        <v>2024600.5746903194</v>
      </c>
      <c r="E13" s="2">
        <v>553583.42060575599</v>
      </c>
      <c r="F13" s="2">
        <v>52703.824171504282</v>
      </c>
      <c r="G13" s="9">
        <v>4708762.8379224101</v>
      </c>
      <c r="H13" s="10"/>
      <c r="I13" s="8" t="s">
        <v>28</v>
      </c>
      <c r="J13" s="2">
        <f t="shared" si="9"/>
        <v>320678.77896776015</v>
      </c>
      <c r="K13" s="2">
        <f t="shared" si="9"/>
        <v>1798753.7398561668</v>
      </c>
      <c r="L13" s="2">
        <f t="shared" si="9"/>
        <v>2065092.5861841259</v>
      </c>
      <c r="M13" s="2">
        <f t="shared" si="9"/>
        <v>564655.08901787107</v>
      </c>
      <c r="N13" s="2">
        <f t="shared" si="9"/>
        <v>53757.900654934369</v>
      </c>
      <c r="O13" s="9">
        <f t="shared" si="1"/>
        <v>4802938.0946808578</v>
      </c>
    </row>
    <row r="14" spans="1:15" ht="13" thickBot="1">
      <c r="A14" s="13" t="s">
        <v>29</v>
      </c>
      <c r="B14" s="14">
        <v>56159555.44452592</v>
      </c>
      <c r="C14" s="14">
        <v>58620348.46698422</v>
      </c>
      <c r="D14" s="14">
        <v>72384610.758258969</v>
      </c>
      <c r="E14" s="14">
        <v>62932743.007664748</v>
      </c>
      <c r="F14" s="14">
        <v>58005458.948229752</v>
      </c>
      <c r="G14" s="15">
        <v>308102716.62566358</v>
      </c>
      <c r="H14" s="16"/>
      <c r="I14" s="13" t="s">
        <v>29</v>
      </c>
      <c r="J14" s="14">
        <f t="shared" ref="J14:O14" si="10">SUM(J4:J13)</f>
        <v>57282746.553416453</v>
      </c>
      <c r="K14" s="14">
        <f t="shared" si="10"/>
        <v>59792755.436323918</v>
      </c>
      <c r="L14" s="14">
        <f t="shared" si="10"/>
        <v>73832302.973424166</v>
      </c>
      <c r="M14" s="14">
        <f t="shared" si="10"/>
        <v>64191397.867818043</v>
      </c>
      <c r="N14" s="14">
        <f t="shared" si="10"/>
        <v>59165568.127194338</v>
      </c>
      <c r="O14" s="15">
        <f t="shared" si="10"/>
        <v>314264770.95817697</v>
      </c>
    </row>
    <row r="15" spans="1:15">
      <c r="B15" s="2"/>
      <c r="C15" s="2"/>
      <c r="D15" s="2"/>
      <c r="E15" s="2"/>
      <c r="F15" s="2"/>
    </row>
    <row r="16" spans="1:15" ht="13.5" thickBot="1">
      <c r="A16" s="1" t="s">
        <v>30</v>
      </c>
      <c r="I16" s="1" t="s">
        <v>30</v>
      </c>
    </row>
    <row r="17" spans="1:15" ht="13.5" customHeight="1">
      <c r="A17" s="234" t="s">
        <v>97</v>
      </c>
      <c r="B17" s="4" t="s">
        <v>89</v>
      </c>
      <c r="C17" s="4" t="s">
        <v>90</v>
      </c>
      <c r="D17" s="4" t="s">
        <v>91</v>
      </c>
      <c r="E17" s="4" t="s">
        <v>92</v>
      </c>
      <c r="F17" s="4" t="s">
        <v>93</v>
      </c>
      <c r="G17" s="17" t="s">
        <v>18</v>
      </c>
      <c r="I17" s="234" t="s">
        <v>98</v>
      </c>
      <c r="J17" s="4" t="s">
        <v>89</v>
      </c>
      <c r="K17" s="4" t="s">
        <v>90</v>
      </c>
      <c r="L17" s="4" t="s">
        <v>91</v>
      </c>
      <c r="M17" s="4" t="s">
        <v>92</v>
      </c>
      <c r="N17" s="4" t="s">
        <v>93</v>
      </c>
      <c r="O17" s="17" t="s">
        <v>18</v>
      </c>
    </row>
    <row r="18" spans="1:15">
      <c r="A18" s="235"/>
      <c r="B18" s="6" t="s">
        <v>19</v>
      </c>
      <c r="C18" s="6" t="s">
        <v>19</v>
      </c>
      <c r="D18" s="6" t="s">
        <v>19</v>
      </c>
      <c r="E18" s="6" t="s">
        <v>19</v>
      </c>
      <c r="F18" s="6" t="s">
        <v>19</v>
      </c>
      <c r="G18" s="18" t="s">
        <v>19</v>
      </c>
      <c r="I18" s="235"/>
      <c r="J18" s="6" t="s">
        <v>19</v>
      </c>
      <c r="K18" s="6" t="s">
        <v>19</v>
      </c>
      <c r="L18" s="6" t="s">
        <v>19</v>
      </c>
      <c r="M18" s="6" t="s">
        <v>19</v>
      </c>
      <c r="N18" s="6" t="s">
        <v>19</v>
      </c>
      <c r="O18" s="18" t="s">
        <v>19</v>
      </c>
    </row>
    <row r="19" spans="1:15">
      <c r="A19" s="19" t="s">
        <v>31</v>
      </c>
      <c r="B19" s="11">
        <v>0</v>
      </c>
      <c r="C19" s="2">
        <v>0</v>
      </c>
      <c r="D19" s="2">
        <v>0</v>
      </c>
      <c r="E19" s="2">
        <v>0</v>
      </c>
      <c r="F19" s="2">
        <v>0</v>
      </c>
      <c r="G19" s="9">
        <v>0</v>
      </c>
      <c r="I19" s="19" t="s">
        <v>31</v>
      </c>
      <c r="J19" s="2">
        <f t="shared" ref="J19:N21" si="11">B19*$A$35</f>
        <v>0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9">
        <f>SUM(J19:N19)</f>
        <v>0</v>
      </c>
    </row>
    <row r="20" spans="1:15">
      <c r="A20" s="8" t="s">
        <v>26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0"/>
      <c r="I20" s="8" t="s">
        <v>26</v>
      </c>
      <c r="J20" s="11">
        <f t="shared" si="11"/>
        <v>0</v>
      </c>
      <c r="K20" s="11">
        <f t="shared" si="11"/>
        <v>0</v>
      </c>
      <c r="L20" s="11">
        <f t="shared" si="11"/>
        <v>0</v>
      </c>
      <c r="M20" s="11">
        <f t="shared" si="11"/>
        <v>0</v>
      </c>
      <c r="N20" s="11">
        <f t="shared" si="11"/>
        <v>0</v>
      </c>
      <c r="O20" s="12">
        <f t="shared" ref="O20" si="12">SUM(J20:N20)</f>
        <v>0</v>
      </c>
    </row>
    <row r="21" spans="1:15">
      <c r="A21" s="19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9">
        <v>0</v>
      </c>
      <c r="I21" s="19" t="s">
        <v>32</v>
      </c>
      <c r="J21" s="2">
        <f t="shared" si="11"/>
        <v>0</v>
      </c>
      <c r="K21" s="2">
        <f t="shared" si="11"/>
        <v>0</v>
      </c>
      <c r="L21" s="2">
        <f t="shared" si="11"/>
        <v>0</v>
      </c>
      <c r="M21" s="2">
        <f t="shared" si="11"/>
        <v>0</v>
      </c>
      <c r="N21" s="2">
        <f t="shared" si="11"/>
        <v>0</v>
      </c>
      <c r="O21" s="9">
        <f>SUM(J21:N21)</f>
        <v>0</v>
      </c>
    </row>
    <row r="22" spans="1:15" ht="13" thickBot="1">
      <c r="A22" s="20" t="s">
        <v>29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5">
        <v>0</v>
      </c>
      <c r="I22" s="20" t="s">
        <v>29</v>
      </c>
      <c r="J22" s="14">
        <f t="shared" ref="J22:O22" si="13">SUM(J19:J21)</f>
        <v>0</v>
      </c>
      <c r="K22" s="14">
        <f t="shared" si="13"/>
        <v>0</v>
      </c>
      <c r="L22" s="14">
        <f t="shared" si="13"/>
        <v>0</v>
      </c>
      <c r="M22" s="14">
        <f t="shared" si="13"/>
        <v>0</v>
      </c>
      <c r="N22" s="14">
        <f t="shared" si="13"/>
        <v>0</v>
      </c>
      <c r="O22" s="15">
        <f t="shared" si="13"/>
        <v>0</v>
      </c>
    </row>
    <row r="23" spans="1:15" ht="13" thickTop="1"/>
    <row r="24" spans="1:15" ht="13.5" thickBot="1">
      <c r="A24" s="1" t="s">
        <v>33</v>
      </c>
      <c r="I24" s="1" t="s">
        <v>33</v>
      </c>
    </row>
    <row r="25" spans="1:15" ht="13.5" customHeight="1">
      <c r="A25" s="234" t="s">
        <v>97</v>
      </c>
      <c r="B25" s="4" t="s">
        <v>89</v>
      </c>
      <c r="C25" s="4" t="s">
        <v>90</v>
      </c>
      <c r="D25" s="4" t="s">
        <v>91</v>
      </c>
      <c r="E25" s="4" t="s">
        <v>92</v>
      </c>
      <c r="F25" s="4" t="s">
        <v>93</v>
      </c>
      <c r="G25" s="17" t="s">
        <v>18</v>
      </c>
      <c r="I25" s="234" t="s">
        <v>98</v>
      </c>
      <c r="J25" s="4" t="s">
        <v>89</v>
      </c>
      <c r="K25" s="4" t="s">
        <v>90</v>
      </c>
      <c r="L25" s="4" t="s">
        <v>91</v>
      </c>
      <c r="M25" s="4" t="s">
        <v>92</v>
      </c>
      <c r="N25" s="4" t="s">
        <v>93</v>
      </c>
      <c r="O25" s="17" t="s">
        <v>18</v>
      </c>
    </row>
    <row r="26" spans="1:15">
      <c r="A26" s="235"/>
      <c r="B26" s="6" t="s">
        <v>19</v>
      </c>
      <c r="C26" s="6" t="s">
        <v>19</v>
      </c>
      <c r="D26" s="6" t="s">
        <v>19</v>
      </c>
      <c r="E26" s="6" t="s">
        <v>19</v>
      </c>
      <c r="F26" s="6" t="s">
        <v>19</v>
      </c>
      <c r="G26" s="18" t="s">
        <v>19</v>
      </c>
      <c r="I26" s="235"/>
      <c r="J26" s="6" t="s">
        <v>19</v>
      </c>
      <c r="K26" s="6" t="s">
        <v>19</v>
      </c>
      <c r="L26" s="6" t="s">
        <v>19</v>
      </c>
      <c r="M26" s="6" t="s">
        <v>19</v>
      </c>
      <c r="N26" s="6" t="s">
        <v>19</v>
      </c>
      <c r="O26" s="18" t="s">
        <v>19</v>
      </c>
    </row>
    <row r="27" spans="1:15">
      <c r="A27" s="19" t="s">
        <v>34</v>
      </c>
      <c r="B27" s="2">
        <v>3252771.4743916723</v>
      </c>
      <c r="C27" s="2">
        <v>3265531.9629520024</v>
      </c>
      <c r="D27" s="2">
        <v>3287934.5257958346</v>
      </c>
      <c r="E27" s="2">
        <v>3312060.3130375836</v>
      </c>
      <c r="F27" s="2">
        <v>3334807.5220760084</v>
      </c>
      <c r="G27" s="9">
        <v>16453105.798253102</v>
      </c>
      <c r="I27" s="19" t="s">
        <v>34</v>
      </c>
      <c r="J27" s="2">
        <f t="shared" ref="J27:N30" si="14">B27*$A$35</f>
        <v>3317826.9038795056</v>
      </c>
      <c r="K27" s="2">
        <f t="shared" si="14"/>
        <v>3330842.6022110423</v>
      </c>
      <c r="L27" s="2">
        <f t="shared" si="14"/>
        <v>3353693.2163117514</v>
      </c>
      <c r="M27" s="2">
        <f t="shared" si="14"/>
        <v>3378301.5192983355</v>
      </c>
      <c r="N27" s="2">
        <f t="shared" si="14"/>
        <v>3401503.6725175288</v>
      </c>
      <c r="O27" s="9">
        <f>SUM(J27:N27)</f>
        <v>16782167.914218165</v>
      </c>
    </row>
    <row r="28" spans="1:15">
      <c r="A28" s="8" t="s">
        <v>26</v>
      </c>
      <c r="B28" s="11">
        <v>-3578048.6218308401</v>
      </c>
      <c r="C28" s="11">
        <v>-3592085.1592472019</v>
      </c>
      <c r="D28" s="11">
        <v>-3616727.978375419</v>
      </c>
      <c r="E28" s="11">
        <v>-3643266.3443413423</v>
      </c>
      <c r="F28" s="11">
        <v>-3668288.2742836098</v>
      </c>
      <c r="G28" s="12">
        <v>-18098416.378078412</v>
      </c>
      <c r="H28" s="10"/>
      <c r="I28" s="8" t="s">
        <v>26</v>
      </c>
      <c r="J28" s="11">
        <f t="shared" si="14"/>
        <v>-3649609.5942674568</v>
      </c>
      <c r="K28" s="11">
        <f t="shared" si="14"/>
        <v>-3663926.862432146</v>
      </c>
      <c r="L28" s="11">
        <f t="shared" si="14"/>
        <v>-3689062.5379429273</v>
      </c>
      <c r="M28" s="11">
        <f t="shared" si="14"/>
        <v>-3716131.6712281695</v>
      </c>
      <c r="N28" s="11">
        <f t="shared" si="14"/>
        <v>-3741654.0397692821</v>
      </c>
      <c r="O28" s="12">
        <f t="shared" ref="O28" si="15">SUM(J28:N28)</f>
        <v>-18460384.705639981</v>
      </c>
    </row>
    <row r="29" spans="1:15">
      <c r="A29" s="19" t="s">
        <v>35</v>
      </c>
      <c r="B29" s="2">
        <v>89054.282727687256</v>
      </c>
      <c r="C29" s="2">
        <v>89345.772366711535</v>
      </c>
      <c r="D29" s="2">
        <v>89857.885148245361</v>
      </c>
      <c r="E29" s="2">
        <v>90409.103412397861</v>
      </c>
      <c r="F29" s="2">
        <v>90929.749828038301</v>
      </c>
      <c r="G29" s="9">
        <v>449596.79348308034</v>
      </c>
      <c r="I29" s="19" t="s">
        <v>35</v>
      </c>
      <c r="J29" s="2">
        <f t="shared" si="14"/>
        <v>90835.368382241009</v>
      </c>
      <c r="K29" s="2">
        <f t="shared" si="14"/>
        <v>91132.68781404577</v>
      </c>
      <c r="L29" s="2">
        <f t="shared" si="14"/>
        <v>91655.042851210266</v>
      </c>
      <c r="M29" s="2">
        <f t="shared" si="14"/>
        <v>92217.28548064582</v>
      </c>
      <c r="N29" s="2">
        <f t="shared" si="14"/>
        <v>92748.344824599073</v>
      </c>
      <c r="O29" s="9">
        <f>SUM(J29:N29)</f>
        <v>458588.72935274197</v>
      </c>
    </row>
    <row r="30" spans="1:15">
      <c r="A30" s="8" t="s">
        <v>26</v>
      </c>
      <c r="B30" s="11">
        <v>-97959.711000455995</v>
      </c>
      <c r="C30" s="11">
        <v>-98280.349603382681</v>
      </c>
      <c r="D30" s="11">
        <v>-98843.673663069916</v>
      </c>
      <c r="E30" s="11">
        <v>-99450.013753637657</v>
      </c>
      <c r="F30" s="11">
        <v>-100022.72481084215</v>
      </c>
      <c r="G30" s="12">
        <v>-494556.47283138841</v>
      </c>
      <c r="H30" s="10"/>
      <c r="I30" s="8" t="s">
        <v>26</v>
      </c>
      <c r="J30" s="11">
        <f t="shared" si="14"/>
        <v>-99918.905220465109</v>
      </c>
      <c r="K30" s="11">
        <f t="shared" si="14"/>
        <v>-100245.95659545033</v>
      </c>
      <c r="L30" s="11">
        <f t="shared" si="14"/>
        <v>-100820.54713633131</v>
      </c>
      <c r="M30" s="11">
        <f t="shared" si="14"/>
        <v>-101439.01402871042</v>
      </c>
      <c r="N30" s="11">
        <f t="shared" si="14"/>
        <v>-102023.17930705899</v>
      </c>
      <c r="O30" s="12">
        <f t="shared" ref="O30" si="16">SUM(J30:N30)</f>
        <v>-504447.60228801618</v>
      </c>
    </row>
    <row r="31" spans="1:15" ht="13" thickBot="1">
      <c r="A31" s="20" t="s">
        <v>29</v>
      </c>
      <c r="B31" s="25">
        <v>-334182.57571193657</v>
      </c>
      <c r="C31" s="25">
        <v>-335487.77353187063</v>
      </c>
      <c r="D31" s="25">
        <v>-337779.24109440896</v>
      </c>
      <c r="E31" s="25">
        <v>-340246.94164499856</v>
      </c>
      <c r="F31" s="25">
        <v>-342573.72719040531</v>
      </c>
      <c r="G31" s="26">
        <v>-1690270.2591736182</v>
      </c>
      <c r="H31" s="58"/>
      <c r="I31" s="59" t="s">
        <v>29</v>
      </c>
      <c r="J31" s="25">
        <f>SUM(J27:J30)</f>
        <v>-340866.22722617531</v>
      </c>
      <c r="K31" s="25">
        <f t="shared" ref="K31:O31" si="17">SUM(K27:K30)</f>
        <v>-342197.52900250826</v>
      </c>
      <c r="L31" s="25">
        <f t="shared" si="17"/>
        <v>-344534.82591629698</v>
      </c>
      <c r="M31" s="25">
        <f t="shared" si="17"/>
        <v>-347051.88047789852</v>
      </c>
      <c r="N31" s="25">
        <f t="shared" si="17"/>
        <v>-349425.20173421327</v>
      </c>
      <c r="O31" s="26">
        <f t="shared" si="17"/>
        <v>-1724075.6643570899</v>
      </c>
    </row>
    <row r="32" spans="1:15" ht="13" thickTop="1"/>
    <row r="33" spans="1:15" ht="13">
      <c r="A33" s="1" t="s">
        <v>62</v>
      </c>
      <c r="B33" s="2"/>
      <c r="C33" s="2"/>
      <c r="D33" s="2"/>
      <c r="E33" s="2"/>
      <c r="F33" s="2"/>
      <c r="I33" s="1"/>
      <c r="J33" s="2"/>
      <c r="K33" s="2"/>
      <c r="L33" s="2"/>
      <c r="M33" s="2"/>
      <c r="N33" s="2"/>
    </row>
    <row r="34" spans="1:15">
      <c r="A34" s="21">
        <v>0.02</v>
      </c>
      <c r="B34" s="21"/>
      <c r="C34" s="21"/>
      <c r="D34" s="21"/>
      <c r="E34" s="21"/>
      <c r="F34" s="21"/>
      <c r="I34" s="21"/>
      <c r="J34" s="21"/>
      <c r="K34" s="21"/>
      <c r="L34" s="21"/>
      <c r="M34" s="21"/>
      <c r="N34" s="21"/>
    </row>
    <row r="35" spans="1:15">
      <c r="A35" s="22">
        <f>1*(1+A34)</f>
        <v>1.02</v>
      </c>
      <c r="B35" s="23"/>
      <c r="C35" s="23"/>
      <c r="D35" s="23"/>
      <c r="E35" s="23"/>
      <c r="F35" s="23"/>
      <c r="I35" s="23"/>
      <c r="J35" s="23"/>
      <c r="K35" s="23"/>
      <c r="L35" s="23"/>
      <c r="M35" s="23"/>
      <c r="N35" s="23"/>
    </row>
    <row r="37" spans="1:15" ht="13.5" thickBot="1">
      <c r="A37" s="1" t="s">
        <v>36</v>
      </c>
      <c r="B37" s="2"/>
      <c r="C37" s="2"/>
      <c r="D37" s="2"/>
      <c r="E37" s="2"/>
      <c r="F37" s="2"/>
      <c r="G37" s="2"/>
      <c r="I37" s="1" t="s">
        <v>36</v>
      </c>
      <c r="J37" s="2"/>
      <c r="K37" s="2"/>
      <c r="L37" s="2"/>
      <c r="M37" s="2"/>
      <c r="N37" s="2"/>
      <c r="O37" s="2"/>
    </row>
    <row r="38" spans="1:15" ht="12.75" customHeight="1">
      <c r="A38" s="234" t="s">
        <v>97</v>
      </c>
      <c r="B38" s="4" t="s">
        <v>89</v>
      </c>
      <c r="C38" s="4" t="s">
        <v>90</v>
      </c>
      <c r="D38" s="4" t="s">
        <v>91</v>
      </c>
      <c r="E38" s="4" t="s">
        <v>92</v>
      </c>
      <c r="F38" s="4" t="s">
        <v>93</v>
      </c>
      <c r="G38" s="5" t="s">
        <v>18</v>
      </c>
      <c r="I38" s="234" t="s">
        <v>98</v>
      </c>
      <c r="J38" s="4" t="s">
        <v>89</v>
      </c>
      <c r="K38" s="4" t="s">
        <v>90</v>
      </c>
      <c r="L38" s="4" t="s">
        <v>91</v>
      </c>
      <c r="M38" s="4" t="s">
        <v>92</v>
      </c>
      <c r="N38" s="4" t="s">
        <v>93</v>
      </c>
      <c r="O38" s="5" t="s">
        <v>18</v>
      </c>
    </row>
    <row r="39" spans="1:15">
      <c r="A39" s="235"/>
      <c r="B39" s="6" t="s">
        <v>19</v>
      </c>
      <c r="C39" s="6" t="s">
        <v>19</v>
      </c>
      <c r="D39" s="6" t="s">
        <v>19</v>
      </c>
      <c r="E39" s="6" t="s">
        <v>19</v>
      </c>
      <c r="F39" s="6" t="s">
        <v>19</v>
      </c>
      <c r="G39" s="7" t="s">
        <v>20</v>
      </c>
      <c r="I39" s="235"/>
      <c r="J39" s="6" t="s">
        <v>19</v>
      </c>
      <c r="K39" s="6" t="s">
        <v>19</v>
      </c>
      <c r="L39" s="6" t="s">
        <v>19</v>
      </c>
      <c r="M39" s="6" t="s">
        <v>19</v>
      </c>
      <c r="N39" s="6" t="s">
        <v>19</v>
      </c>
      <c r="O39" s="7" t="s">
        <v>20</v>
      </c>
    </row>
    <row r="40" spans="1:15">
      <c r="A40" s="8" t="s">
        <v>37</v>
      </c>
      <c r="B40" s="2">
        <v>7973256.5027999999</v>
      </c>
      <c r="C40" s="2">
        <v>8532301.2444000002</v>
      </c>
      <c r="D40" s="2">
        <v>8455084.378200002</v>
      </c>
      <c r="E40" s="2">
        <v>8775569.4389999993</v>
      </c>
      <c r="F40" s="2">
        <v>8169642.8045999995</v>
      </c>
      <c r="G40" s="9">
        <v>41905854.369000003</v>
      </c>
      <c r="H40" s="10"/>
      <c r="I40" s="8" t="s">
        <v>37</v>
      </c>
      <c r="J40" s="2">
        <f>B40*$A$35</f>
        <v>8132721.6328560002</v>
      </c>
      <c r="K40" s="2">
        <f t="shared" ref="K40:N46" si="18">C40*$A$35</f>
        <v>8702947.2692879997</v>
      </c>
      <c r="L40" s="2">
        <f t="shared" si="18"/>
        <v>8624186.0657640025</v>
      </c>
      <c r="M40" s="2">
        <f t="shared" si="18"/>
        <v>8951080.827779999</v>
      </c>
      <c r="N40" s="2">
        <f t="shared" si="18"/>
        <v>8333035.6606919998</v>
      </c>
      <c r="O40" s="9">
        <f t="shared" ref="O40:O46" si="19">SUM(J40:N40)</f>
        <v>42743971.456380002</v>
      </c>
    </row>
    <row r="41" spans="1:15">
      <c r="A41" s="8" t="s">
        <v>38</v>
      </c>
      <c r="B41" s="2">
        <v>5684.0907600000019</v>
      </c>
      <c r="C41" s="2">
        <v>5684.0907600000019</v>
      </c>
      <c r="D41" s="2">
        <v>5684.09076</v>
      </c>
      <c r="E41" s="2">
        <v>5684.09076</v>
      </c>
      <c r="F41" s="2">
        <v>5684.0907600000019</v>
      </c>
      <c r="G41" s="9">
        <v>28420.453800000007</v>
      </c>
      <c r="H41" s="10"/>
      <c r="I41" s="8" t="s">
        <v>38</v>
      </c>
      <c r="J41" s="2">
        <f>B41*$A$35</f>
        <v>5797.7725752000024</v>
      </c>
      <c r="K41" s="2">
        <f t="shared" si="18"/>
        <v>5797.7725752000024</v>
      </c>
      <c r="L41" s="2">
        <f t="shared" si="18"/>
        <v>5797.7725752000006</v>
      </c>
      <c r="M41" s="2">
        <f t="shared" si="18"/>
        <v>5797.7725752000006</v>
      </c>
      <c r="N41" s="2">
        <f t="shared" si="18"/>
        <v>5797.7725752000024</v>
      </c>
      <c r="O41" s="9">
        <f t="shared" si="19"/>
        <v>28988.862876000007</v>
      </c>
    </row>
    <row r="42" spans="1:15">
      <c r="A42" s="8" t="s">
        <v>39</v>
      </c>
      <c r="B42" s="2">
        <v>5388826.0505464198</v>
      </c>
      <c r="C42" s="2">
        <v>5645301.4364765454</v>
      </c>
      <c r="D42" s="2">
        <v>5848581.8014820777</v>
      </c>
      <c r="E42" s="2">
        <v>5848581.8014820777</v>
      </c>
      <c r="F42" s="2">
        <v>5848581.8014820777</v>
      </c>
      <c r="G42" s="9">
        <v>28579872.891469199</v>
      </c>
      <c r="H42" s="10"/>
      <c r="I42" s="8" t="s">
        <v>39</v>
      </c>
      <c r="J42" s="2">
        <f t="shared" ref="J42:J46" si="20">B42*$A$35</f>
        <v>5496602.5715573486</v>
      </c>
      <c r="K42" s="2">
        <f t="shared" si="18"/>
        <v>5758207.4652060764</v>
      </c>
      <c r="L42" s="2">
        <f t="shared" si="18"/>
        <v>5965553.4375117198</v>
      </c>
      <c r="M42" s="2">
        <f t="shared" si="18"/>
        <v>5965553.4375117198</v>
      </c>
      <c r="N42" s="2">
        <f t="shared" si="18"/>
        <v>5965553.4375117198</v>
      </c>
      <c r="O42" s="9">
        <f t="shared" si="19"/>
        <v>29151470.349298585</v>
      </c>
    </row>
    <row r="43" spans="1:15">
      <c r="A43" s="8" t="s">
        <v>40</v>
      </c>
      <c r="B43" s="2">
        <v>106774.43526146466</v>
      </c>
      <c r="C43" s="2">
        <v>106774.43526146471</v>
      </c>
      <c r="D43" s="2">
        <v>106774.43526146466</v>
      </c>
      <c r="E43" s="2">
        <v>106774.43526146469</v>
      </c>
      <c r="F43" s="2">
        <v>106774.43526146465</v>
      </c>
      <c r="G43" s="9">
        <v>533872.17630732339</v>
      </c>
      <c r="H43" s="10"/>
      <c r="I43" s="8" t="s">
        <v>40</v>
      </c>
      <c r="J43" s="2">
        <f t="shared" si="20"/>
        <v>108909.92396669395</v>
      </c>
      <c r="K43" s="2">
        <f t="shared" si="18"/>
        <v>108909.923966694</v>
      </c>
      <c r="L43" s="2">
        <f t="shared" si="18"/>
        <v>108909.92396669395</v>
      </c>
      <c r="M43" s="2">
        <f t="shared" si="18"/>
        <v>108909.92396669398</v>
      </c>
      <c r="N43" s="2">
        <f t="shared" si="18"/>
        <v>108909.92396669394</v>
      </c>
      <c r="O43" s="9">
        <f t="shared" si="19"/>
        <v>544549.61983346986</v>
      </c>
    </row>
    <row r="44" spans="1:15">
      <c r="A44" s="8" t="s">
        <v>41</v>
      </c>
      <c r="B44" s="2">
        <v>1933338.5999999994</v>
      </c>
      <c r="C44" s="2">
        <v>2076237.5400000005</v>
      </c>
      <c r="D44" s="2">
        <v>2239310.4480000003</v>
      </c>
      <c r="E44" s="2">
        <v>2239310.4479999999</v>
      </c>
      <c r="F44" s="2">
        <v>2239310.4479999999</v>
      </c>
      <c r="G44" s="12">
        <v>10727507.483999997</v>
      </c>
      <c r="H44" s="10"/>
      <c r="I44" s="8" t="s">
        <v>41</v>
      </c>
      <c r="J44" s="11">
        <f t="shared" si="20"/>
        <v>1972005.3719999995</v>
      </c>
      <c r="K44" s="11">
        <f t="shared" si="18"/>
        <v>2117762.2908000005</v>
      </c>
      <c r="L44" s="11">
        <f t="shared" si="18"/>
        <v>2284096.6569600003</v>
      </c>
      <c r="M44" s="11">
        <f t="shared" si="18"/>
        <v>2284096.6569599998</v>
      </c>
      <c r="N44" s="11">
        <f t="shared" si="18"/>
        <v>2284096.6569599998</v>
      </c>
      <c r="O44" s="12">
        <f t="shared" si="19"/>
        <v>10942057.633679999</v>
      </c>
    </row>
    <row r="45" spans="1:15">
      <c r="A45" s="8" t="s">
        <v>42</v>
      </c>
      <c r="B45" s="2">
        <v>697535.4398785159</v>
      </c>
      <c r="C45" s="2">
        <v>697535.4398785159</v>
      </c>
      <c r="D45" s="2">
        <v>697535.43987851567</v>
      </c>
      <c r="E45" s="2">
        <v>697535.43987851567</v>
      </c>
      <c r="F45" s="2">
        <v>697535.4398785159</v>
      </c>
      <c r="G45" s="9">
        <v>3487677.199392579</v>
      </c>
      <c r="H45" s="10"/>
      <c r="I45" s="8" t="s">
        <v>42</v>
      </c>
      <c r="J45" s="2">
        <f>B45*$A$35</f>
        <v>711486.14867608622</v>
      </c>
      <c r="K45" s="2">
        <f t="shared" si="18"/>
        <v>711486.14867608622</v>
      </c>
      <c r="L45" s="2">
        <f t="shared" si="18"/>
        <v>711486.14867608598</v>
      </c>
      <c r="M45" s="2">
        <f t="shared" si="18"/>
        <v>711486.14867608598</v>
      </c>
      <c r="N45" s="2">
        <f t="shared" si="18"/>
        <v>711486.14867608622</v>
      </c>
      <c r="O45" s="9">
        <f t="shared" si="19"/>
        <v>3557430.7433804311</v>
      </c>
    </row>
    <row r="46" spans="1:15">
      <c r="A46" s="8" t="s">
        <v>43</v>
      </c>
      <c r="B46" s="2">
        <v>2953562.6280535781</v>
      </c>
      <c r="C46" s="2">
        <v>3094134.2679234557</v>
      </c>
      <c r="D46" s="2">
        <v>3205550.2393179219</v>
      </c>
      <c r="E46" s="2">
        <v>3205550.2393179215</v>
      </c>
      <c r="F46" s="2">
        <v>3205550.2393179215</v>
      </c>
      <c r="G46" s="9">
        <v>15664347.613930799</v>
      </c>
      <c r="H46" s="10"/>
      <c r="I46" s="8" t="s">
        <v>43</v>
      </c>
      <c r="J46" s="2">
        <f t="shared" si="20"/>
        <v>3012633.8806146495</v>
      </c>
      <c r="K46" s="2">
        <f t="shared" si="18"/>
        <v>3156016.9532819251</v>
      </c>
      <c r="L46" s="2">
        <f t="shared" si="18"/>
        <v>3269661.2441042806</v>
      </c>
      <c r="M46" s="2">
        <f t="shared" si="18"/>
        <v>3269661.2441042801</v>
      </c>
      <c r="N46" s="2">
        <f t="shared" si="18"/>
        <v>3269661.2441042801</v>
      </c>
      <c r="O46" s="9">
        <f t="shared" si="19"/>
        <v>15977634.566209417</v>
      </c>
    </row>
    <row r="47" spans="1:15">
      <c r="A47" s="8" t="s">
        <v>99</v>
      </c>
      <c r="B47" s="2">
        <v>490046.7600000003</v>
      </c>
      <c r="C47" s="2">
        <v>490046.76000000013</v>
      </c>
      <c r="D47" s="2">
        <v>490046.76000000013</v>
      </c>
      <c r="E47" s="2">
        <v>490046.7600000003</v>
      </c>
      <c r="F47" s="2">
        <v>490046.7600000003</v>
      </c>
      <c r="G47" s="9">
        <v>2450233.8000000012</v>
      </c>
      <c r="H47" s="10"/>
      <c r="I47" s="8" t="s">
        <v>99</v>
      </c>
      <c r="J47" s="2">
        <f t="shared" ref="J47" si="21">B47*$A$35</f>
        <v>499847.69520000031</v>
      </c>
      <c r="K47" s="2">
        <f t="shared" ref="K47" si="22">C47*$A$35</f>
        <v>499847.69520000013</v>
      </c>
      <c r="L47" s="2">
        <f t="shared" ref="L47" si="23">D47*$A$35</f>
        <v>499847.69520000013</v>
      </c>
      <c r="M47" s="2">
        <f t="shared" ref="M47" si="24">E47*$A$35</f>
        <v>499847.69520000031</v>
      </c>
      <c r="N47" s="2">
        <f t="shared" ref="N47" si="25">F47*$A$35</f>
        <v>499847.69520000031</v>
      </c>
      <c r="O47" s="9">
        <f t="shared" ref="O47" si="26">SUM(J47:N47)</f>
        <v>2499238.4760000012</v>
      </c>
    </row>
    <row r="48" spans="1:15" ht="13" thickBot="1">
      <c r="A48" s="13" t="s">
        <v>44</v>
      </c>
      <c r="B48" s="14">
        <v>19549024.507299978</v>
      </c>
      <c r="C48" s="14">
        <v>20648015.214699984</v>
      </c>
      <c r="D48" s="14">
        <v>21048567.592899982</v>
      </c>
      <c r="E48" s="14">
        <v>21369052.653699979</v>
      </c>
      <c r="F48" s="14">
        <v>20763126.01929998</v>
      </c>
      <c r="G48" s="15">
        <v>103377785.98789988</v>
      </c>
      <c r="H48" s="16"/>
      <c r="I48" s="13" t="s">
        <v>44</v>
      </c>
      <c r="J48" s="14">
        <f>SUM(J40:J47)</f>
        <v>19940004.997445978</v>
      </c>
      <c r="K48" s="14">
        <f t="shared" ref="K48:O48" si="27">SUM(K40:K47)</f>
        <v>21060975.518993981</v>
      </c>
      <c r="L48" s="14">
        <f t="shared" si="27"/>
        <v>21469538.944757983</v>
      </c>
      <c r="M48" s="14">
        <f t="shared" si="27"/>
        <v>21796433.706773981</v>
      </c>
      <c r="N48" s="14">
        <f t="shared" si="27"/>
        <v>21178388.539685979</v>
      </c>
      <c r="O48" s="15">
        <f t="shared" si="27"/>
        <v>105445341.7076579</v>
      </c>
    </row>
    <row r="51" spans="1:15" ht="13.5" thickBot="1">
      <c r="A51" s="1" t="s">
        <v>24</v>
      </c>
      <c r="B51" s="2"/>
      <c r="C51" s="2"/>
      <c r="D51" s="2"/>
      <c r="E51" s="2"/>
      <c r="F51" s="2"/>
      <c r="G51" s="2"/>
      <c r="I51" s="1" t="s">
        <v>24</v>
      </c>
      <c r="J51" s="2"/>
      <c r="K51" s="2"/>
      <c r="L51" s="2"/>
      <c r="M51" s="2"/>
      <c r="N51" s="2"/>
      <c r="O51" s="2"/>
    </row>
    <row r="52" spans="1:15" ht="12.75" customHeight="1">
      <c r="A52" s="234" t="s">
        <v>97</v>
      </c>
      <c r="B52" s="4" t="s">
        <v>89</v>
      </c>
      <c r="C52" s="4" t="s">
        <v>90</v>
      </c>
      <c r="D52" s="4" t="s">
        <v>91</v>
      </c>
      <c r="E52" s="4" t="s">
        <v>92</v>
      </c>
      <c r="F52" s="4" t="s">
        <v>93</v>
      </c>
      <c r="G52" s="5" t="s">
        <v>18</v>
      </c>
      <c r="I52" s="234" t="s">
        <v>98</v>
      </c>
      <c r="J52" s="4" t="s">
        <v>89</v>
      </c>
      <c r="K52" s="4" t="s">
        <v>90</v>
      </c>
      <c r="L52" s="4" t="s">
        <v>91</v>
      </c>
      <c r="M52" s="4" t="s">
        <v>92</v>
      </c>
      <c r="N52" s="4" t="s">
        <v>93</v>
      </c>
      <c r="O52" s="5" t="s">
        <v>18</v>
      </c>
    </row>
    <row r="53" spans="1:15">
      <c r="A53" s="235"/>
      <c r="B53" s="6" t="s">
        <v>19</v>
      </c>
      <c r="C53" s="6" t="s">
        <v>19</v>
      </c>
      <c r="D53" s="6" t="s">
        <v>19</v>
      </c>
      <c r="E53" s="6" t="s">
        <v>19</v>
      </c>
      <c r="F53" s="6" t="s">
        <v>19</v>
      </c>
      <c r="G53" s="7" t="s">
        <v>20</v>
      </c>
      <c r="I53" s="235"/>
      <c r="J53" s="6" t="s">
        <v>19</v>
      </c>
      <c r="K53" s="6" t="s">
        <v>19</v>
      </c>
      <c r="L53" s="6" t="s">
        <v>19</v>
      </c>
      <c r="M53" s="6" t="s">
        <v>19</v>
      </c>
      <c r="N53" s="6" t="s">
        <v>19</v>
      </c>
      <c r="O53" s="7" t="s">
        <v>20</v>
      </c>
    </row>
    <row r="54" spans="1:15">
      <c r="A54" s="8" t="s">
        <v>100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9">
        <v>0</v>
      </c>
      <c r="H54" s="10"/>
      <c r="I54" s="8" t="s">
        <v>100</v>
      </c>
      <c r="J54" s="2">
        <f t="shared" ref="J54" si="28">B54*$A$35</f>
        <v>0</v>
      </c>
      <c r="K54" s="2">
        <f>C54*$A$35</f>
        <v>0</v>
      </c>
      <c r="L54" s="2">
        <f>D54*$A$35</f>
        <v>0</v>
      </c>
      <c r="M54" s="2">
        <f>E54*$A$35</f>
        <v>0</v>
      </c>
      <c r="N54" s="2">
        <f>F54*$A$35</f>
        <v>0</v>
      </c>
      <c r="O54" s="9">
        <f>SUM(J54:N54)</f>
        <v>0</v>
      </c>
    </row>
    <row r="55" spans="1:15">
      <c r="A55" s="8" t="s">
        <v>49</v>
      </c>
      <c r="B55" s="2">
        <v>1479844.4172195061</v>
      </c>
      <c r="C55" s="2">
        <v>1484803.092020575</v>
      </c>
      <c r="D55" s="2">
        <v>1492983.4566934125</v>
      </c>
      <c r="E55" s="2">
        <v>1501692.1491991598</v>
      </c>
      <c r="F55" s="2">
        <v>1508716.587291637</v>
      </c>
      <c r="G55" s="9">
        <v>7468039.7024242897</v>
      </c>
      <c r="H55" s="10"/>
      <c r="I55" s="8" t="s">
        <v>49</v>
      </c>
      <c r="J55" s="2">
        <f>B55*$A$35</f>
        <v>1509441.3055638962</v>
      </c>
      <c r="K55" s="2">
        <f t="shared" ref="K55:N57" si="29">C55*$A$35</f>
        <v>1514499.1538609865</v>
      </c>
      <c r="L55" s="2">
        <f t="shared" si="29"/>
        <v>1522843.1258272808</v>
      </c>
      <c r="M55" s="2">
        <f t="shared" si="29"/>
        <v>1531725.992183143</v>
      </c>
      <c r="N55" s="2">
        <f t="shared" si="29"/>
        <v>1538890.9190374697</v>
      </c>
      <c r="O55" s="9">
        <f t="shared" ref="O55:O57" si="30">SUM(J55:N55)</f>
        <v>7617400.4964727769</v>
      </c>
    </row>
    <row r="56" spans="1:15">
      <c r="A56" s="8" t="s">
        <v>101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9">
        <v>0</v>
      </c>
      <c r="H56" s="10"/>
      <c r="I56" s="8" t="s">
        <v>101</v>
      </c>
      <c r="J56" s="2">
        <f t="shared" ref="J56:J57" si="31">B56*$A$35</f>
        <v>0</v>
      </c>
      <c r="K56" s="2">
        <f t="shared" si="29"/>
        <v>0</v>
      </c>
      <c r="L56" s="2">
        <f t="shared" si="29"/>
        <v>0</v>
      </c>
      <c r="M56" s="2">
        <f t="shared" si="29"/>
        <v>0</v>
      </c>
      <c r="N56" s="2">
        <f t="shared" si="29"/>
        <v>0</v>
      </c>
      <c r="O56" s="9">
        <f t="shared" si="30"/>
        <v>0</v>
      </c>
    </row>
    <row r="57" spans="1:15">
      <c r="A57" s="8" t="s">
        <v>45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9">
        <v>0</v>
      </c>
      <c r="H57" s="10"/>
      <c r="I57" s="8" t="s">
        <v>45</v>
      </c>
      <c r="J57" s="2">
        <f t="shared" si="31"/>
        <v>0</v>
      </c>
      <c r="K57" s="2">
        <f t="shared" si="29"/>
        <v>0</v>
      </c>
      <c r="L57" s="2">
        <f t="shared" si="29"/>
        <v>0</v>
      </c>
      <c r="M57" s="2">
        <f t="shared" si="29"/>
        <v>0</v>
      </c>
      <c r="N57" s="2">
        <f t="shared" si="29"/>
        <v>0</v>
      </c>
      <c r="O57" s="9">
        <f t="shared" si="30"/>
        <v>0</v>
      </c>
    </row>
    <row r="58" spans="1:15">
      <c r="A58" s="8" t="s">
        <v>102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9">
        <v>0</v>
      </c>
      <c r="H58" s="10"/>
      <c r="I58" s="8" t="s">
        <v>102</v>
      </c>
      <c r="J58" s="2">
        <f>B58*$A$35</f>
        <v>0</v>
      </c>
      <c r="K58" s="2">
        <f>C58*$A$35</f>
        <v>0</v>
      </c>
      <c r="L58" s="2">
        <f>D58*$A$35</f>
        <v>0</v>
      </c>
      <c r="M58" s="2">
        <f>E58*$A$35</f>
        <v>0</v>
      </c>
      <c r="N58" s="2">
        <f>F58*$A$35</f>
        <v>0</v>
      </c>
      <c r="O58" s="9">
        <f>SUM(J58:N58)</f>
        <v>0</v>
      </c>
    </row>
    <row r="59" spans="1:15" ht="13" thickBot="1">
      <c r="A59" s="13" t="s">
        <v>46</v>
      </c>
      <c r="B59" s="14">
        <v>1479844.4172195061</v>
      </c>
      <c r="C59" s="14">
        <v>1484803.092020575</v>
      </c>
      <c r="D59" s="14">
        <v>1492983.4566934125</v>
      </c>
      <c r="E59" s="14">
        <v>1501692.1491991598</v>
      </c>
      <c r="F59" s="14">
        <v>1508716.587291637</v>
      </c>
      <c r="G59" s="15">
        <v>7468039.7024242897</v>
      </c>
      <c r="H59" s="16"/>
      <c r="I59" s="13" t="s">
        <v>46</v>
      </c>
      <c r="J59" s="14">
        <f t="shared" ref="J59:O59" si="32">SUM(J54:J58)</f>
        <v>1509441.3055638962</v>
      </c>
      <c r="K59" s="14">
        <f t="shared" si="32"/>
        <v>1514499.1538609865</v>
      </c>
      <c r="L59" s="14">
        <f t="shared" si="32"/>
        <v>1522843.1258272808</v>
      </c>
      <c r="M59" s="14">
        <f t="shared" si="32"/>
        <v>1531725.992183143</v>
      </c>
      <c r="N59" s="14">
        <f t="shared" si="32"/>
        <v>1538890.9190374697</v>
      </c>
      <c r="O59" s="15">
        <f t="shared" si="32"/>
        <v>7617400.4964727769</v>
      </c>
    </row>
    <row r="62" spans="1:15" ht="13.5" thickBot="1">
      <c r="A62" s="1" t="s">
        <v>94</v>
      </c>
      <c r="B62" s="2"/>
      <c r="C62" s="2"/>
      <c r="D62" s="2"/>
      <c r="E62" s="2"/>
      <c r="F62" s="2"/>
      <c r="G62" s="2"/>
      <c r="I62" s="1" t="s">
        <v>94</v>
      </c>
      <c r="J62" s="2"/>
      <c r="K62" s="2"/>
      <c r="L62" s="2"/>
      <c r="M62" s="2"/>
      <c r="N62" s="2"/>
      <c r="O62" s="2"/>
    </row>
    <row r="63" spans="1:15" ht="12.75" customHeight="1">
      <c r="A63" s="234" t="s">
        <v>97</v>
      </c>
      <c r="B63" s="4" t="s">
        <v>89</v>
      </c>
      <c r="C63" s="4" t="s">
        <v>90</v>
      </c>
      <c r="D63" s="4" t="s">
        <v>91</v>
      </c>
      <c r="E63" s="4" t="s">
        <v>92</v>
      </c>
      <c r="F63" s="4" t="s">
        <v>93</v>
      </c>
      <c r="G63" s="5" t="s">
        <v>18</v>
      </c>
      <c r="I63" s="234" t="s">
        <v>98</v>
      </c>
      <c r="J63" s="4" t="s">
        <v>89</v>
      </c>
      <c r="K63" s="4" t="s">
        <v>90</v>
      </c>
      <c r="L63" s="4" t="s">
        <v>91</v>
      </c>
      <c r="M63" s="4" t="s">
        <v>92</v>
      </c>
      <c r="N63" s="4" t="s">
        <v>93</v>
      </c>
      <c r="O63" s="5" t="s">
        <v>18</v>
      </c>
    </row>
    <row r="64" spans="1:15">
      <c r="A64" s="235"/>
      <c r="B64" s="6" t="s">
        <v>19</v>
      </c>
      <c r="C64" s="6" t="s">
        <v>19</v>
      </c>
      <c r="D64" s="6" t="s">
        <v>19</v>
      </c>
      <c r="E64" s="6" t="s">
        <v>19</v>
      </c>
      <c r="F64" s="6" t="s">
        <v>19</v>
      </c>
      <c r="G64" s="7" t="s">
        <v>20</v>
      </c>
      <c r="I64" s="235"/>
      <c r="J64" s="6" t="s">
        <v>19</v>
      </c>
      <c r="K64" s="6" t="s">
        <v>19</v>
      </c>
      <c r="L64" s="6" t="s">
        <v>19</v>
      </c>
      <c r="M64" s="6" t="s">
        <v>19</v>
      </c>
      <c r="N64" s="6" t="s">
        <v>19</v>
      </c>
      <c r="O64" s="7" t="s">
        <v>20</v>
      </c>
    </row>
    <row r="65" spans="1:15">
      <c r="A65" s="8" t="s">
        <v>100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9">
        <v>0</v>
      </c>
      <c r="H65" s="10"/>
      <c r="I65" s="8" t="s">
        <v>100</v>
      </c>
      <c r="J65" s="2">
        <f t="shared" ref="J65" si="33">B65*$A$35</f>
        <v>0</v>
      </c>
      <c r="K65" s="2">
        <f>C65*$A$35</f>
        <v>0</v>
      </c>
      <c r="L65" s="2">
        <f>D65*$A$35</f>
        <v>0</v>
      </c>
      <c r="M65" s="2">
        <f>E65*$A$35</f>
        <v>0</v>
      </c>
      <c r="N65" s="2">
        <f>F65*$A$35</f>
        <v>0</v>
      </c>
      <c r="O65" s="9">
        <f>SUM(J65:N65)</f>
        <v>0</v>
      </c>
    </row>
    <row r="66" spans="1:15">
      <c r="A66" s="8" t="s">
        <v>49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9">
        <v>0</v>
      </c>
      <c r="H66" s="10"/>
      <c r="I66" s="8" t="s">
        <v>49</v>
      </c>
      <c r="J66" s="2">
        <f>B66*$A$35</f>
        <v>0</v>
      </c>
      <c r="K66" s="2">
        <f t="shared" ref="K66:K68" si="34">C66*$A$35</f>
        <v>0</v>
      </c>
      <c r="L66" s="2">
        <f t="shared" ref="L66:L68" si="35">D66*$A$35</f>
        <v>0</v>
      </c>
      <c r="M66" s="2">
        <f t="shared" ref="M66:M68" si="36">E66*$A$35</f>
        <v>0</v>
      </c>
      <c r="N66" s="2">
        <f t="shared" ref="N66:N68" si="37">F66*$A$35</f>
        <v>0</v>
      </c>
      <c r="O66" s="9">
        <f t="shared" ref="O66:O68" si="38">SUM(J66:N66)</f>
        <v>0</v>
      </c>
    </row>
    <row r="67" spans="1:15">
      <c r="A67" s="8" t="s">
        <v>101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9">
        <v>0</v>
      </c>
      <c r="H67" s="10"/>
      <c r="I67" s="8" t="s">
        <v>101</v>
      </c>
      <c r="J67" s="2">
        <f t="shared" ref="J67:J68" si="39">B67*$A$35</f>
        <v>0</v>
      </c>
      <c r="K67" s="2">
        <f t="shared" si="34"/>
        <v>0</v>
      </c>
      <c r="L67" s="2">
        <f t="shared" si="35"/>
        <v>0</v>
      </c>
      <c r="M67" s="2">
        <f t="shared" si="36"/>
        <v>0</v>
      </c>
      <c r="N67" s="2">
        <f t="shared" si="37"/>
        <v>0</v>
      </c>
      <c r="O67" s="9">
        <f t="shared" si="38"/>
        <v>0</v>
      </c>
    </row>
    <row r="68" spans="1:15">
      <c r="A68" s="8" t="s">
        <v>45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9">
        <v>0</v>
      </c>
      <c r="H68" s="10"/>
      <c r="I68" s="8" t="s">
        <v>45</v>
      </c>
      <c r="J68" s="2">
        <f t="shared" si="39"/>
        <v>0</v>
      </c>
      <c r="K68" s="2">
        <f t="shared" si="34"/>
        <v>0</v>
      </c>
      <c r="L68" s="2">
        <f t="shared" si="35"/>
        <v>0</v>
      </c>
      <c r="M68" s="2">
        <f t="shared" si="36"/>
        <v>0</v>
      </c>
      <c r="N68" s="2">
        <f t="shared" si="37"/>
        <v>0</v>
      </c>
      <c r="O68" s="9">
        <f t="shared" si="38"/>
        <v>0</v>
      </c>
    </row>
    <row r="69" spans="1:15">
      <c r="A69" s="8" t="s">
        <v>102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9">
        <v>0</v>
      </c>
      <c r="H69" s="10"/>
      <c r="I69" s="8" t="s">
        <v>102</v>
      </c>
      <c r="J69" s="2">
        <f>B69*$A$35</f>
        <v>0</v>
      </c>
      <c r="K69" s="2">
        <f>C69*$A$35</f>
        <v>0</v>
      </c>
      <c r="L69" s="2">
        <f>D69*$A$35</f>
        <v>0</v>
      </c>
      <c r="M69" s="2">
        <f>E69*$A$35</f>
        <v>0</v>
      </c>
      <c r="N69" s="2">
        <f>F69*$A$35</f>
        <v>0</v>
      </c>
      <c r="O69" s="9">
        <f>SUM(J69:N69)</f>
        <v>0</v>
      </c>
    </row>
    <row r="70" spans="1:15" ht="13" thickBot="1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5">
        <v>0</v>
      </c>
      <c r="H70" s="16"/>
      <c r="I70" s="13" t="s">
        <v>46</v>
      </c>
      <c r="J70" s="14">
        <f t="shared" ref="J70:O70" si="40">SUM(J65:J69)</f>
        <v>0</v>
      </c>
      <c r="K70" s="14">
        <f t="shared" si="40"/>
        <v>0</v>
      </c>
      <c r="L70" s="14">
        <f t="shared" si="40"/>
        <v>0</v>
      </c>
      <c r="M70" s="14">
        <f t="shared" si="40"/>
        <v>0</v>
      </c>
      <c r="N70" s="14">
        <f t="shared" si="40"/>
        <v>0</v>
      </c>
      <c r="O70" s="15">
        <f t="shared" si="40"/>
        <v>0</v>
      </c>
    </row>
    <row r="73" spans="1:15" ht="13.5" thickBot="1">
      <c r="A73" s="1" t="s">
        <v>47</v>
      </c>
      <c r="B73" s="2"/>
      <c r="C73" s="2"/>
      <c r="D73" s="2"/>
      <c r="E73" s="2"/>
      <c r="F73" s="2"/>
      <c r="G73" s="2"/>
      <c r="I73" s="1" t="s">
        <v>47</v>
      </c>
      <c r="J73" s="2"/>
      <c r="K73" s="2"/>
      <c r="L73" s="2"/>
      <c r="M73" s="2"/>
      <c r="N73" s="2"/>
      <c r="O73" s="2"/>
    </row>
    <row r="74" spans="1:15" ht="12.75" customHeight="1">
      <c r="A74" s="234" t="s">
        <v>97</v>
      </c>
      <c r="B74" s="4" t="s">
        <v>89</v>
      </c>
      <c r="C74" s="4" t="s">
        <v>90</v>
      </c>
      <c r="D74" s="4" t="s">
        <v>91</v>
      </c>
      <c r="E74" s="4" t="s">
        <v>92</v>
      </c>
      <c r="F74" s="4" t="s">
        <v>93</v>
      </c>
      <c r="G74" s="5" t="s">
        <v>18</v>
      </c>
      <c r="I74" s="234" t="s">
        <v>98</v>
      </c>
      <c r="J74" s="4" t="s">
        <v>89</v>
      </c>
      <c r="K74" s="4" t="s">
        <v>90</v>
      </c>
      <c r="L74" s="4" t="s">
        <v>91</v>
      </c>
      <c r="M74" s="4" t="s">
        <v>92</v>
      </c>
      <c r="N74" s="4" t="s">
        <v>93</v>
      </c>
      <c r="O74" s="5" t="s">
        <v>18</v>
      </c>
    </row>
    <row r="75" spans="1:15">
      <c r="A75" s="235"/>
      <c r="B75" s="6" t="s">
        <v>19</v>
      </c>
      <c r="C75" s="6" t="s">
        <v>19</v>
      </c>
      <c r="D75" s="6" t="s">
        <v>19</v>
      </c>
      <c r="E75" s="6" t="s">
        <v>19</v>
      </c>
      <c r="F75" s="6" t="s">
        <v>19</v>
      </c>
      <c r="G75" s="7" t="s">
        <v>20</v>
      </c>
      <c r="I75" s="235"/>
      <c r="J75" s="6" t="s">
        <v>19</v>
      </c>
      <c r="K75" s="6" t="s">
        <v>19</v>
      </c>
      <c r="L75" s="6" t="s">
        <v>19</v>
      </c>
      <c r="M75" s="6" t="s">
        <v>19</v>
      </c>
      <c r="N75" s="6" t="s">
        <v>19</v>
      </c>
      <c r="O75" s="7" t="s">
        <v>20</v>
      </c>
    </row>
    <row r="76" spans="1:15">
      <c r="A76" s="8" t="s">
        <v>100</v>
      </c>
      <c r="B76" s="2">
        <v>0</v>
      </c>
      <c r="C76" s="2">
        <v>7624126.3707024837</v>
      </c>
      <c r="D76" s="2">
        <v>0</v>
      </c>
      <c r="E76" s="2">
        <v>0</v>
      </c>
      <c r="F76" s="2">
        <v>0</v>
      </c>
      <c r="G76" s="9">
        <v>7624126.3707024837</v>
      </c>
      <c r="H76" s="10"/>
      <c r="I76" s="8" t="s">
        <v>100</v>
      </c>
      <c r="J76" s="2">
        <f>B76*$A$35</f>
        <v>0</v>
      </c>
      <c r="K76" s="2">
        <f>C76*$A$35</f>
        <v>7776608.8981165336</v>
      </c>
      <c r="L76" s="2">
        <f>D76*$A$35</f>
        <v>0</v>
      </c>
      <c r="M76" s="2">
        <f>E76*$A$35</f>
        <v>0</v>
      </c>
      <c r="N76" s="2">
        <f>F76*$A$35</f>
        <v>0</v>
      </c>
      <c r="O76" s="9">
        <f>SUM(J76:N76)</f>
        <v>7776608.8981165336</v>
      </c>
    </row>
    <row r="77" spans="1:15">
      <c r="A77" s="8" t="s">
        <v>49</v>
      </c>
      <c r="B77" s="2">
        <v>1381185.0402786823</v>
      </c>
      <c r="C77" s="2">
        <v>1385806.0811783117</v>
      </c>
      <c r="D77" s="2">
        <v>1393430.2074804839</v>
      </c>
      <c r="E77" s="2">
        <v>1726905.9231421524</v>
      </c>
      <c r="F77" s="2">
        <v>1357806.4397082347</v>
      </c>
      <c r="G77" s="9">
        <v>7245133.691787865</v>
      </c>
      <c r="H77" s="10"/>
      <c r="I77" s="8" t="s">
        <v>49</v>
      </c>
      <c r="J77" s="2">
        <f t="shared" ref="J77:N80" si="41">B77*$A$35</f>
        <v>1408808.741084256</v>
      </c>
      <c r="K77" s="2">
        <f t="shared" si="41"/>
        <v>1413522.2028018781</v>
      </c>
      <c r="L77" s="2">
        <f t="shared" si="41"/>
        <v>1421298.8116300937</v>
      </c>
      <c r="M77" s="2">
        <f t="shared" si="41"/>
        <v>1761444.0416049955</v>
      </c>
      <c r="N77" s="2">
        <f t="shared" si="41"/>
        <v>1384962.5685023994</v>
      </c>
      <c r="O77" s="9">
        <f>SUM(J77:N77)</f>
        <v>7390036.3656236222</v>
      </c>
    </row>
    <row r="78" spans="1:15">
      <c r="A78" s="8" t="s">
        <v>101</v>
      </c>
      <c r="B78" s="2">
        <v>10171142.110013759</v>
      </c>
      <c r="C78" s="2">
        <v>6004444.6717481799</v>
      </c>
      <c r="D78" s="2">
        <v>13947698.360278497</v>
      </c>
      <c r="E78" s="2">
        <v>5816004.0579790575</v>
      </c>
      <c r="F78" s="2">
        <v>5825473.2161645461</v>
      </c>
      <c r="G78" s="9">
        <v>41764762.416184038</v>
      </c>
      <c r="H78" s="10"/>
      <c r="I78" s="8" t="s">
        <v>101</v>
      </c>
      <c r="J78" s="2">
        <f t="shared" si="41"/>
        <v>10374564.952214034</v>
      </c>
      <c r="K78" s="2">
        <f t="shared" si="41"/>
        <v>6124533.5651831441</v>
      </c>
      <c r="L78" s="2">
        <f t="shared" si="41"/>
        <v>14226652.327484068</v>
      </c>
      <c r="M78" s="2">
        <f t="shared" si="41"/>
        <v>5932324.139138639</v>
      </c>
      <c r="N78" s="2">
        <f t="shared" si="41"/>
        <v>5941982.6804878367</v>
      </c>
      <c r="O78" s="9">
        <f>SUM(J78:N78)</f>
        <v>42600057.664507717</v>
      </c>
    </row>
    <row r="79" spans="1:15">
      <c r="A79" s="8" t="s">
        <v>45</v>
      </c>
      <c r="B79" s="2">
        <v>0</v>
      </c>
      <c r="C79" s="2">
        <v>0</v>
      </c>
      <c r="D79" s="2">
        <v>1419375.8767788715</v>
      </c>
      <c r="E79" s="2">
        <v>495194.87021415541</v>
      </c>
      <c r="F79" s="2">
        <v>0</v>
      </c>
      <c r="G79" s="9">
        <v>1914570.7469930269</v>
      </c>
      <c r="H79" s="10"/>
      <c r="I79" s="8" t="s">
        <v>45</v>
      </c>
      <c r="J79" s="2">
        <f t="shared" ref="J79" si="42">B79*$A$35</f>
        <v>0</v>
      </c>
      <c r="K79" s="2">
        <f t="shared" ref="K79" si="43">C79*$A$35</f>
        <v>0</v>
      </c>
      <c r="L79" s="2">
        <f t="shared" ref="L79" si="44">D79*$A$35</f>
        <v>1447763.394314449</v>
      </c>
      <c r="M79" s="2">
        <f t="shared" ref="M79" si="45">E79*$A$35</f>
        <v>505098.76761843852</v>
      </c>
      <c r="N79" s="2">
        <f t="shared" ref="N79" si="46">F79*$A$35</f>
        <v>0</v>
      </c>
      <c r="O79" s="9">
        <f>SUM(J79:N79)</f>
        <v>1952862.1619328875</v>
      </c>
    </row>
    <row r="80" spans="1:15">
      <c r="A80" s="8" t="s">
        <v>102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9">
        <v>0</v>
      </c>
      <c r="H80" s="10"/>
      <c r="I80" s="8" t="s">
        <v>102</v>
      </c>
      <c r="J80" s="2">
        <f>B80*$A$35</f>
        <v>0</v>
      </c>
      <c r="K80" s="2">
        <f t="shared" si="41"/>
        <v>0</v>
      </c>
      <c r="L80" s="2">
        <f t="shared" si="41"/>
        <v>0</v>
      </c>
      <c r="M80" s="2">
        <f t="shared" si="41"/>
        <v>0</v>
      </c>
      <c r="N80" s="2">
        <f t="shared" si="41"/>
        <v>0</v>
      </c>
      <c r="O80" s="9">
        <f t="shared" ref="O80" si="47">SUM(J80:N80)</f>
        <v>0</v>
      </c>
    </row>
    <row r="81" spans="1:15" ht="13" thickBot="1">
      <c r="A81" s="13" t="s">
        <v>50</v>
      </c>
      <c r="B81" s="14">
        <v>11552327.150292441</v>
      </c>
      <c r="C81" s="14">
        <v>15014377.123628976</v>
      </c>
      <c r="D81" s="14">
        <v>16760504.444537852</v>
      </c>
      <c r="E81" s="14">
        <v>8038104.8513353653</v>
      </c>
      <c r="F81" s="14">
        <v>7183279.6558727808</v>
      </c>
      <c r="G81" s="15">
        <v>58548593.22566741</v>
      </c>
      <c r="H81" s="16"/>
      <c r="I81" s="13" t="s">
        <v>50</v>
      </c>
      <c r="J81" s="14">
        <f t="shared" ref="J81:O81" si="48">SUM(J76:J80)</f>
        <v>11783373.69329829</v>
      </c>
      <c r="K81" s="14">
        <f t="shared" si="48"/>
        <v>15314664.666101556</v>
      </c>
      <c r="L81" s="14">
        <f t="shared" si="48"/>
        <v>17095714.533428609</v>
      </c>
      <c r="M81" s="14">
        <f t="shared" si="48"/>
        <v>8198866.9483620729</v>
      </c>
      <c r="N81" s="14">
        <f t="shared" si="48"/>
        <v>7326945.2489902359</v>
      </c>
      <c r="O81" s="15">
        <f t="shared" si="48"/>
        <v>59719565.090180755</v>
      </c>
    </row>
    <row r="84" spans="1:15" ht="13.5" thickBot="1">
      <c r="A84" s="1" t="s">
        <v>51</v>
      </c>
      <c r="B84" s="2"/>
      <c r="C84" s="2"/>
      <c r="D84" s="2"/>
      <c r="E84" s="2"/>
      <c r="F84" s="2"/>
      <c r="G84" s="2"/>
      <c r="I84" s="1" t="s">
        <v>51</v>
      </c>
      <c r="J84" s="2"/>
      <c r="K84" s="2"/>
      <c r="L84" s="2"/>
      <c r="M84" s="2"/>
      <c r="N84" s="2"/>
      <c r="O84" s="2"/>
    </row>
    <row r="85" spans="1:15" ht="12.75" customHeight="1">
      <c r="A85" s="234" t="s">
        <v>97</v>
      </c>
      <c r="B85" s="4" t="s">
        <v>89</v>
      </c>
      <c r="C85" s="4" t="s">
        <v>90</v>
      </c>
      <c r="D85" s="4" t="s">
        <v>91</v>
      </c>
      <c r="E85" s="4" t="s">
        <v>92</v>
      </c>
      <c r="F85" s="4" t="s">
        <v>93</v>
      </c>
      <c r="G85" s="5" t="s">
        <v>18</v>
      </c>
      <c r="I85" s="234" t="s">
        <v>98</v>
      </c>
      <c r="J85" s="4" t="s">
        <v>89</v>
      </c>
      <c r="K85" s="4" t="s">
        <v>90</v>
      </c>
      <c r="L85" s="4" t="s">
        <v>91</v>
      </c>
      <c r="M85" s="4" t="s">
        <v>92</v>
      </c>
      <c r="N85" s="4" t="s">
        <v>93</v>
      </c>
      <c r="O85" s="5" t="s">
        <v>18</v>
      </c>
    </row>
    <row r="86" spans="1:15">
      <c r="A86" s="235"/>
      <c r="B86" s="6" t="s">
        <v>19</v>
      </c>
      <c r="C86" s="6" t="s">
        <v>19</v>
      </c>
      <c r="D86" s="6" t="s">
        <v>19</v>
      </c>
      <c r="E86" s="6" t="s">
        <v>19</v>
      </c>
      <c r="F86" s="6" t="s">
        <v>19</v>
      </c>
      <c r="G86" s="7" t="s">
        <v>20</v>
      </c>
      <c r="I86" s="235"/>
      <c r="J86" s="6" t="s">
        <v>19</v>
      </c>
      <c r="K86" s="6" t="s">
        <v>19</v>
      </c>
      <c r="L86" s="6" t="s">
        <v>19</v>
      </c>
      <c r="M86" s="6" t="s">
        <v>19</v>
      </c>
      <c r="N86" s="6" t="s">
        <v>19</v>
      </c>
      <c r="O86" s="7" t="s">
        <v>20</v>
      </c>
    </row>
    <row r="87" spans="1:15">
      <c r="A87" s="8" t="s">
        <v>101</v>
      </c>
      <c r="B87" s="2">
        <v>17172297.45586244</v>
      </c>
      <c r="C87" s="2">
        <v>17329650.986781687</v>
      </c>
      <c r="D87" s="2">
        <v>15893671.658254532</v>
      </c>
      <c r="E87" s="2">
        <v>16875171.91803664</v>
      </c>
      <c r="F87" s="2">
        <v>20866023.01233495</v>
      </c>
      <c r="G87" s="9">
        <v>88136815.031270236</v>
      </c>
      <c r="H87" s="10"/>
      <c r="I87" s="8" t="s">
        <v>101</v>
      </c>
      <c r="J87" s="2">
        <f t="shared" ref="J87:N90" si="49">B87*$A$35</f>
        <v>17515743.404979691</v>
      </c>
      <c r="K87" s="2">
        <f t="shared" si="49"/>
        <v>17676244.006517321</v>
      </c>
      <c r="L87" s="2">
        <f t="shared" si="49"/>
        <v>16211545.091419622</v>
      </c>
      <c r="M87" s="2">
        <f t="shared" si="49"/>
        <v>17212675.356397372</v>
      </c>
      <c r="N87" s="2">
        <f t="shared" si="49"/>
        <v>21283343.472581651</v>
      </c>
      <c r="O87" s="9">
        <f t="shared" ref="O87:O88" si="50">SUM(J87:N87)</f>
        <v>89899551.331895664</v>
      </c>
    </row>
    <row r="88" spans="1:15">
      <c r="A88" s="8" t="s">
        <v>48</v>
      </c>
      <c r="B88" s="2">
        <v>282432.04480650648</v>
      </c>
      <c r="C88" s="2">
        <v>743274.61603766761</v>
      </c>
      <c r="D88" s="2">
        <v>283556.10830543877</v>
      </c>
      <c r="E88" s="2">
        <v>573551.47391293664</v>
      </c>
      <c r="F88" s="2">
        <v>4148490.9031459652</v>
      </c>
      <c r="G88" s="9">
        <v>6031305.1462085145</v>
      </c>
      <c r="H88" s="10"/>
      <c r="I88" s="8" t="s">
        <v>48</v>
      </c>
      <c r="J88" s="2">
        <f t="shared" si="49"/>
        <v>288080.68570263661</v>
      </c>
      <c r="K88" s="2">
        <f t="shared" si="49"/>
        <v>758140.10835842101</v>
      </c>
      <c r="L88" s="2">
        <f t="shared" si="49"/>
        <v>289227.23047154758</v>
      </c>
      <c r="M88" s="2">
        <f t="shared" si="49"/>
        <v>585022.50339119532</v>
      </c>
      <c r="N88" s="2">
        <f t="shared" si="49"/>
        <v>4231460.7212088844</v>
      </c>
      <c r="O88" s="9">
        <f t="shared" si="50"/>
        <v>6151931.2491326854</v>
      </c>
    </row>
    <row r="89" spans="1:15">
      <c r="A89" s="8" t="s">
        <v>45</v>
      </c>
      <c r="B89" s="2">
        <v>128912.15188738372</v>
      </c>
      <c r="C89" s="2">
        <v>129112.71364444037</v>
      </c>
      <c r="D89" s="2">
        <v>129467.17199337836</v>
      </c>
      <c r="E89" s="2">
        <v>129847.67497020727</v>
      </c>
      <c r="F89" s="2">
        <v>130212.03284859596</v>
      </c>
      <c r="G89" s="9">
        <v>647551.74534400564</v>
      </c>
      <c r="H89" s="10"/>
      <c r="I89" s="8" t="s">
        <v>45</v>
      </c>
      <c r="J89" s="2">
        <f t="shared" si="49"/>
        <v>131490.3949251314</v>
      </c>
      <c r="K89" s="2">
        <f t="shared" si="49"/>
        <v>131694.9679173292</v>
      </c>
      <c r="L89" s="2">
        <f t="shared" si="49"/>
        <v>132056.51543324592</v>
      </c>
      <c r="M89" s="2">
        <f t="shared" si="49"/>
        <v>132444.62846961143</v>
      </c>
      <c r="N89" s="2">
        <f t="shared" si="49"/>
        <v>132816.27350556789</v>
      </c>
      <c r="O89" s="9">
        <f t="shared" ref="O89" si="51">SUM(J89:N89)</f>
        <v>660502.78025088587</v>
      </c>
    </row>
    <row r="90" spans="1:15">
      <c r="A90" s="8" t="s">
        <v>49</v>
      </c>
      <c r="B90" s="2">
        <v>3266639.9806234287</v>
      </c>
      <c r="C90" s="2">
        <v>3054810.3709418518</v>
      </c>
      <c r="D90" s="2">
        <v>3439637.7533421018</v>
      </c>
      <c r="E90" s="2">
        <v>3165243.2302043298</v>
      </c>
      <c r="F90" s="2">
        <v>3002805.6542014941</v>
      </c>
      <c r="G90" s="9">
        <v>15929136.989313206</v>
      </c>
      <c r="H90" s="10"/>
      <c r="I90" s="8" t="s">
        <v>49</v>
      </c>
      <c r="J90" s="2">
        <f t="shared" si="49"/>
        <v>3331972.7802358973</v>
      </c>
      <c r="K90" s="2">
        <f>C90*$A$35</f>
        <v>3115906.5783606889</v>
      </c>
      <c r="L90" s="2">
        <f>D90*$A$35</f>
        <v>3508430.5084089441</v>
      </c>
      <c r="M90" s="2">
        <f>E90*$A$35</f>
        <v>3228548.0948084164</v>
      </c>
      <c r="N90" s="2">
        <f>F90*$A$35</f>
        <v>3062861.7672855239</v>
      </c>
      <c r="O90" s="9">
        <f>SUM(J90:N90)</f>
        <v>16247719.729099471</v>
      </c>
    </row>
    <row r="91" spans="1:15">
      <c r="A91" s="8" t="s">
        <v>103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9">
        <v>0</v>
      </c>
      <c r="H91" s="10"/>
      <c r="I91" s="8" t="s">
        <v>103</v>
      </c>
      <c r="J91" s="2">
        <f>B91*$A$35</f>
        <v>0</v>
      </c>
      <c r="K91" s="2">
        <f t="shared" ref="K91:N91" si="52">C91*$A$35</f>
        <v>0</v>
      </c>
      <c r="L91" s="2">
        <f t="shared" si="52"/>
        <v>0</v>
      </c>
      <c r="M91" s="2">
        <f t="shared" si="52"/>
        <v>0</v>
      </c>
      <c r="N91" s="2">
        <f t="shared" si="52"/>
        <v>0</v>
      </c>
      <c r="O91" s="9">
        <f t="shared" ref="O91" si="53">SUM(J91:N91)</f>
        <v>0</v>
      </c>
    </row>
    <row r="92" spans="1:15" ht="13" thickBot="1">
      <c r="A92" s="13" t="s">
        <v>52</v>
      </c>
      <c r="B92" s="14">
        <v>20850281.633179758</v>
      </c>
      <c r="C92" s="14">
        <v>21256848.687405646</v>
      </c>
      <c r="D92" s="14">
        <v>19746332.691895451</v>
      </c>
      <c r="E92" s="14">
        <v>20743814.29712411</v>
      </c>
      <c r="F92" s="14">
        <v>28147531.602531005</v>
      </c>
      <c r="G92" s="15">
        <v>110744808.91213596</v>
      </c>
      <c r="H92" s="16"/>
      <c r="I92" s="13" t="s">
        <v>52</v>
      </c>
      <c r="J92" s="14">
        <f t="shared" ref="J92:O92" si="54">SUM(J87:J91)</f>
        <v>21267287.265843358</v>
      </c>
      <c r="K92" s="14">
        <f t="shared" si="54"/>
        <v>21681985.66115376</v>
      </c>
      <c r="L92" s="14">
        <f t="shared" si="54"/>
        <v>20141259.345733359</v>
      </c>
      <c r="M92" s="14">
        <f t="shared" si="54"/>
        <v>21158690.583066598</v>
      </c>
      <c r="N92" s="14">
        <f t="shared" si="54"/>
        <v>28710482.234581627</v>
      </c>
      <c r="O92" s="15">
        <f t="shared" si="54"/>
        <v>112959705.0903787</v>
      </c>
    </row>
    <row r="95" spans="1:15" ht="13.5" thickBot="1">
      <c r="A95" s="1" t="s">
        <v>53</v>
      </c>
      <c r="B95" s="2"/>
      <c r="C95" s="2"/>
      <c r="D95" s="2"/>
      <c r="E95" s="2"/>
      <c r="F95" s="2"/>
      <c r="G95" s="2"/>
      <c r="I95" s="1" t="s">
        <v>53</v>
      </c>
      <c r="J95" s="2"/>
      <c r="K95" s="2"/>
      <c r="L95" s="2"/>
      <c r="M95" s="2"/>
      <c r="N95" s="2"/>
      <c r="O95" s="2"/>
    </row>
    <row r="96" spans="1:15" ht="12.75" customHeight="1">
      <c r="A96" s="234" t="s">
        <v>97</v>
      </c>
      <c r="B96" s="4" t="s">
        <v>89</v>
      </c>
      <c r="C96" s="4" t="s">
        <v>90</v>
      </c>
      <c r="D96" s="4" t="s">
        <v>91</v>
      </c>
      <c r="E96" s="4" t="s">
        <v>92</v>
      </c>
      <c r="F96" s="4" t="s">
        <v>93</v>
      </c>
      <c r="G96" s="5" t="s">
        <v>18</v>
      </c>
      <c r="I96" s="234" t="s">
        <v>98</v>
      </c>
      <c r="J96" s="4" t="s">
        <v>89</v>
      </c>
      <c r="K96" s="4" t="s">
        <v>90</v>
      </c>
      <c r="L96" s="4" t="s">
        <v>91</v>
      </c>
      <c r="M96" s="4" t="s">
        <v>92</v>
      </c>
      <c r="N96" s="4" t="s">
        <v>93</v>
      </c>
      <c r="O96" s="5" t="s">
        <v>18</v>
      </c>
    </row>
    <row r="97" spans="1:15">
      <c r="A97" s="235"/>
      <c r="B97" s="6" t="s">
        <v>19</v>
      </c>
      <c r="C97" s="6" t="s">
        <v>19</v>
      </c>
      <c r="D97" s="6" t="s">
        <v>19</v>
      </c>
      <c r="E97" s="6" t="s">
        <v>19</v>
      </c>
      <c r="F97" s="6" t="s">
        <v>19</v>
      </c>
      <c r="G97" s="7" t="s">
        <v>20</v>
      </c>
      <c r="I97" s="235"/>
      <c r="J97" s="6" t="s">
        <v>19</v>
      </c>
      <c r="K97" s="6" t="s">
        <v>19</v>
      </c>
      <c r="L97" s="6" t="s">
        <v>19</v>
      </c>
      <c r="M97" s="6" t="s">
        <v>19</v>
      </c>
      <c r="N97" s="6" t="s">
        <v>19</v>
      </c>
      <c r="O97" s="7" t="s">
        <v>20</v>
      </c>
    </row>
    <row r="98" spans="1:15" ht="14">
      <c r="A98" s="24" t="s">
        <v>54</v>
      </c>
      <c r="B98" s="2">
        <v>2680676.5016090847</v>
      </c>
      <c r="C98" s="2">
        <v>2689658.934399771</v>
      </c>
      <c r="D98" s="2">
        <v>15512512.832671415</v>
      </c>
      <c r="E98" s="2">
        <v>12140300.404335864</v>
      </c>
      <c r="F98" s="2">
        <v>3575343.995925494</v>
      </c>
      <c r="G98" s="9">
        <v>36598492.668941632</v>
      </c>
      <c r="H98" s="10"/>
      <c r="I98" s="24" t="s">
        <v>54</v>
      </c>
      <c r="J98" s="2">
        <f t="shared" ref="J98:N98" si="55">B98*$A$35</f>
        <v>2734290.0316412663</v>
      </c>
      <c r="K98" s="2">
        <f t="shared" si="55"/>
        <v>2743452.1130877663</v>
      </c>
      <c r="L98" s="2">
        <f t="shared" si="55"/>
        <v>15822763.089324843</v>
      </c>
      <c r="M98" s="2">
        <f t="shared" si="55"/>
        <v>12383106.412422581</v>
      </c>
      <c r="N98" s="2">
        <f t="shared" si="55"/>
        <v>3646850.8758440041</v>
      </c>
      <c r="O98" s="9">
        <f t="shared" ref="O98" si="56">SUM(J98:N98)</f>
        <v>37330462.522320457</v>
      </c>
    </row>
    <row r="99" spans="1:15" ht="13" thickBot="1">
      <c r="A99" s="13" t="s">
        <v>55</v>
      </c>
      <c r="B99" s="14">
        <v>2680676.5016090847</v>
      </c>
      <c r="C99" s="14">
        <v>2689658.934399771</v>
      </c>
      <c r="D99" s="14">
        <v>15512512.832671415</v>
      </c>
      <c r="E99" s="14">
        <v>12140300.404335864</v>
      </c>
      <c r="F99" s="14">
        <v>3575343.995925494</v>
      </c>
      <c r="G99" s="15">
        <v>36598492.668941632</v>
      </c>
      <c r="H99" s="16"/>
      <c r="I99" s="13" t="s">
        <v>55</v>
      </c>
      <c r="J99" s="14">
        <f t="shared" ref="J99:O99" si="57">SUM(J98:J98)</f>
        <v>2734290.0316412663</v>
      </c>
      <c r="K99" s="14">
        <f t="shared" si="57"/>
        <v>2743452.1130877663</v>
      </c>
      <c r="L99" s="14">
        <f t="shared" si="57"/>
        <v>15822763.089324843</v>
      </c>
      <c r="M99" s="14">
        <f t="shared" si="57"/>
        <v>12383106.412422581</v>
      </c>
      <c r="N99" s="14">
        <f t="shared" si="57"/>
        <v>3646850.8758440041</v>
      </c>
      <c r="O99" s="15">
        <f t="shared" si="57"/>
        <v>37330462.522320457</v>
      </c>
    </row>
    <row r="102" spans="1:15" ht="13.5" thickBot="1">
      <c r="A102" s="1" t="s">
        <v>56</v>
      </c>
      <c r="B102" s="2"/>
      <c r="C102" s="2"/>
      <c r="D102" s="2"/>
      <c r="E102" s="2"/>
      <c r="F102" s="2"/>
      <c r="G102" s="2"/>
      <c r="I102" s="1" t="s">
        <v>56</v>
      </c>
      <c r="J102" s="2"/>
      <c r="K102" s="2"/>
      <c r="L102" s="2"/>
      <c r="M102" s="2"/>
      <c r="N102" s="2"/>
      <c r="O102" s="2"/>
    </row>
    <row r="103" spans="1:15" ht="12.75" customHeight="1">
      <c r="A103" s="234" t="s">
        <v>97</v>
      </c>
      <c r="B103" s="4" t="s">
        <v>89</v>
      </c>
      <c r="C103" s="4" t="s">
        <v>90</v>
      </c>
      <c r="D103" s="4" t="s">
        <v>91</v>
      </c>
      <c r="E103" s="4" t="s">
        <v>92</v>
      </c>
      <c r="F103" s="4" t="s">
        <v>93</v>
      </c>
      <c r="G103" s="5" t="s">
        <v>18</v>
      </c>
      <c r="I103" s="234" t="s">
        <v>98</v>
      </c>
      <c r="J103" s="4" t="s">
        <v>89</v>
      </c>
      <c r="K103" s="4" t="s">
        <v>90</v>
      </c>
      <c r="L103" s="4" t="s">
        <v>91</v>
      </c>
      <c r="M103" s="4" t="s">
        <v>92</v>
      </c>
      <c r="N103" s="4" t="s">
        <v>93</v>
      </c>
      <c r="O103" s="5" t="s">
        <v>18</v>
      </c>
    </row>
    <row r="104" spans="1:15">
      <c r="A104" s="235"/>
      <c r="B104" s="6" t="s">
        <v>19</v>
      </c>
      <c r="C104" s="6" t="s">
        <v>19</v>
      </c>
      <c r="D104" s="6" t="s">
        <v>19</v>
      </c>
      <c r="E104" s="6" t="s">
        <v>19</v>
      </c>
      <c r="F104" s="6" t="s">
        <v>19</v>
      </c>
      <c r="G104" s="7" t="s">
        <v>20</v>
      </c>
      <c r="I104" s="235"/>
      <c r="J104" s="6" t="s">
        <v>19</v>
      </c>
      <c r="K104" s="6" t="s">
        <v>19</v>
      </c>
      <c r="L104" s="6" t="s">
        <v>19</v>
      </c>
      <c r="M104" s="6" t="s">
        <v>19</v>
      </c>
      <c r="N104" s="6" t="s">
        <v>19</v>
      </c>
      <c r="O104" s="7" t="s">
        <v>20</v>
      </c>
    </row>
    <row r="105" spans="1:15">
      <c r="A105" s="8" t="s">
        <v>57</v>
      </c>
      <c r="B105" s="2">
        <v>4156612.8</v>
      </c>
      <c r="C105" s="2">
        <v>1100062.7999999998</v>
      </c>
      <c r="D105" s="2">
        <v>934012.8</v>
      </c>
      <c r="E105" s="2">
        <v>774112.79999999993</v>
      </c>
      <c r="F105" s="2">
        <v>755662.79999999993</v>
      </c>
      <c r="G105" s="9">
        <v>7720463.9999999991</v>
      </c>
      <c r="H105" s="10"/>
      <c r="I105" s="8" t="s">
        <v>57</v>
      </c>
      <c r="J105" s="2">
        <f t="shared" ref="J105:N108" si="58">B105*$A$35</f>
        <v>4239745.0559999999</v>
      </c>
      <c r="K105" s="2">
        <f t="shared" si="58"/>
        <v>1122064.0559999999</v>
      </c>
      <c r="L105" s="2">
        <f t="shared" si="58"/>
        <v>952693.0560000001</v>
      </c>
      <c r="M105" s="2">
        <f t="shared" si="58"/>
        <v>789595.05599999998</v>
      </c>
      <c r="N105" s="2">
        <f t="shared" si="58"/>
        <v>770776.05599999998</v>
      </c>
      <c r="O105" s="9">
        <f t="shared" ref="O105:O107" si="59">SUM(J105:N105)</f>
        <v>7874873.2799999993</v>
      </c>
    </row>
    <row r="106" spans="1:15">
      <c r="A106" s="8" t="s">
        <v>58</v>
      </c>
      <c r="B106" s="2">
        <v>500000</v>
      </c>
      <c r="C106" s="2">
        <v>500000</v>
      </c>
      <c r="D106" s="2">
        <v>500000</v>
      </c>
      <c r="E106" s="2">
        <v>500000</v>
      </c>
      <c r="F106" s="2">
        <v>500000</v>
      </c>
      <c r="G106" s="9">
        <v>2500000</v>
      </c>
      <c r="H106" s="10"/>
      <c r="I106" s="8" t="s">
        <v>58</v>
      </c>
      <c r="J106" s="2">
        <f t="shared" si="58"/>
        <v>510000</v>
      </c>
      <c r="K106" s="2">
        <f t="shared" si="58"/>
        <v>510000</v>
      </c>
      <c r="L106" s="2">
        <f t="shared" si="58"/>
        <v>510000</v>
      </c>
      <c r="M106" s="2">
        <f t="shared" si="58"/>
        <v>510000</v>
      </c>
      <c r="N106" s="2">
        <f t="shared" si="58"/>
        <v>510000</v>
      </c>
      <c r="O106" s="9">
        <f t="shared" si="59"/>
        <v>2550000</v>
      </c>
    </row>
    <row r="107" spans="1:15">
      <c r="A107" s="8" t="s">
        <v>59</v>
      </c>
      <c r="B107" s="2">
        <v>1831257</v>
      </c>
      <c r="C107" s="2">
        <v>1148239.4591999999</v>
      </c>
      <c r="D107" s="2">
        <v>1393854.0210000002</v>
      </c>
      <c r="E107" s="2">
        <v>4766992.6031999998</v>
      </c>
      <c r="F107" s="2">
        <v>2508052.0001999997</v>
      </c>
      <c r="G107" s="9">
        <v>11648395.0836</v>
      </c>
      <c r="H107" s="10"/>
      <c r="I107" s="8" t="s">
        <v>59</v>
      </c>
      <c r="J107" s="2">
        <f t="shared" si="58"/>
        <v>1867882.1400000001</v>
      </c>
      <c r="K107" s="2">
        <f t="shared" si="58"/>
        <v>1171204.248384</v>
      </c>
      <c r="L107" s="2">
        <f t="shared" si="58"/>
        <v>1421731.1014200002</v>
      </c>
      <c r="M107" s="2">
        <f t="shared" si="58"/>
        <v>4862332.4552640002</v>
      </c>
      <c r="N107" s="2">
        <f t="shared" si="58"/>
        <v>2558213.0402039997</v>
      </c>
      <c r="O107" s="9">
        <f t="shared" si="59"/>
        <v>11881362.985272001</v>
      </c>
    </row>
    <row r="108" spans="1:15">
      <c r="A108" s="8" t="s">
        <v>28</v>
      </c>
      <c r="B108" s="2">
        <v>314390.95977231389</v>
      </c>
      <c r="C108" s="2">
        <v>1763484.0586825165</v>
      </c>
      <c r="D108" s="2">
        <v>2024600.5746903194</v>
      </c>
      <c r="E108" s="2">
        <v>553583.42060575599</v>
      </c>
      <c r="F108" s="2">
        <v>52703.824171504282</v>
      </c>
      <c r="G108" s="9">
        <v>4708762.8379224101</v>
      </c>
      <c r="H108" s="10"/>
      <c r="I108" s="8" t="s">
        <v>28</v>
      </c>
      <c r="J108" s="2">
        <f>B108*$A$35</f>
        <v>320678.77896776015</v>
      </c>
      <c r="K108" s="2">
        <f t="shared" si="58"/>
        <v>1798753.7398561668</v>
      </c>
      <c r="L108" s="2">
        <f t="shared" si="58"/>
        <v>2065092.5861841259</v>
      </c>
      <c r="M108" s="2">
        <f t="shared" si="58"/>
        <v>564655.08901787107</v>
      </c>
      <c r="N108" s="2">
        <f t="shared" si="58"/>
        <v>53757.900654934369</v>
      </c>
      <c r="O108" s="9">
        <f t="shared" ref="O108" si="60">SUM(J108:N108)</f>
        <v>4802938.0946808578</v>
      </c>
    </row>
    <row r="109" spans="1:15" ht="13" thickBot="1">
      <c r="A109" s="13" t="s">
        <v>60</v>
      </c>
      <c r="B109" s="14">
        <v>6802260.7597723138</v>
      </c>
      <c r="C109" s="14">
        <v>4511786.3178825164</v>
      </c>
      <c r="D109" s="14">
        <v>4852467.3956903201</v>
      </c>
      <c r="E109" s="14">
        <v>6594688.8238057559</v>
      </c>
      <c r="F109" s="14">
        <v>3816418.6243715039</v>
      </c>
      <c r="G109" s="15">
        <v>26577621.921522409</v>
      </c>
      <c r="H109" s="16"/>
      <c r="I109" s="13" t="s">
        <v>60</v>
      </c>
      <c r="J109" s="14">
        <f t="shared" ref="J109:O109" si="61">SUM(J105:J108)</f>
        <v>6938305.974967761</v>
      </c>
      <c r="K109" s="14">
        <f t="shared" si="61"/>
        <v>4602022.0442401664</v>
      </c>
      <c r="L109" s="14">
        <f t="shared" si="61"/>
        <v>4949516.7436041255</v>
      </c>
      <c r="M109" s="14">
        <f t="shared" si="61"/>
        <v>6726582.6002818709</v>
      </c>
      <c r="N109" s="14">
        <f t="shared" si="61"/>
        <v>3892746.9968589339</v>
      </c>
      <c r="O109" s="15">
        <f t="shared" si="61"/>
        <v>27109174.359952856</v>
      </c>
    </row>
    <row r="111" spans="1:15" ht="13.5" thickBot="1">
      <c r="A111" s="1" t="s">
        <v>61</v>
      </c>
      <c r="B111" s="2"/>
      <c r="C111" s="2"/>
      <c r="D111" s="2"/>
      <c r="E111" s="2"/>
      <c r="F111" s="2"/>
      <c r="G111" s="2"/>
      <c r="I111" s="1" t="s">
        <v>61</v>
      </c>
      <c r="J111" s="2"/>
      <c r="K111" s="2"/>
      <c r="L111" s="2"/>
      <c r="M111" s="2"/>
      <c r="N111" s="2"/>
      <c r="O111" s="2"/>
    </row>
    <row r="112" spans="1:15" ht="12.75" customHeight="1">
      <c r="A112" s="234" t="s">
        <v>97</v>
      </c>
      <c r="B112" s="4" t="s">
        <v>89</v>
      </c>
      <c r="C112" s="4" t="s">
        <v>90</v>
      </c>
      <c r="D112" s="4" t="s">
        <v>91</v>
      </c>
      <c r="E112" s="4" t="s">
        <v>92</v>
      </c>
      <c r="F112" s="4" t="s">
        <v>93</v>
      </c>
      <c r="G112" s="5" t="s">
        <v>18</v>
      </c>
      <c r="I112" s="234" t="s">
        <v>98</v>
      </c>
      <c r="J112" s="4" t="s">
        <v>89</v>
      </c>
      <c r="K112" s="4" t="s">
        <v>90</v>
      </c>
      <c r="L112" s="4" t="s">
        <v>91</v>
      </c>
      <c r="M112" s="4" t="s">
        <v>92</v>
      </c>
      <c r="N112" s="4" t="s">
        <v>93</v>
      </c>
      <c r="O112" s="5" t="s">
        <v>18</v>
      </c>
    </row>
    <row r="113" spans="1:15">
      <c r="A113" s="235"/>
      <c r="B113" s="6" t="s">
        <v>19</v>
      </c>
      <c r="C113" s="6" t="s">
        <v>19</v>
      </c>
      <c r="D113" s="6" t="s">
        <v>19</v>
      </c>
      <c r="E113" s="6" t="s">
        <v>19</v>
      </c>
      <c r="F113" s="6" t="s">
        <v>19</v>
      </c>
      <c r="G113" s="7" t="s">
        <v>20</v>
      </c>
      <c r="I113" s="235"/>
      <c r="J113" s="6" t="s">
        <v>19</v>
      </c>
      <c r="K113" s="6" t="s">
        <v>19</v>
      </c>
      <c r="L113" s="6" t="s">
        <v>19</v>
      </c>
      <c r="M113" s="6" t="s">
        <v>19</v>
      </c>
      <c r="N113" s="6" t="s">
        <v>19</v>
      </c>
      <c r="O113" s="7" t="s">
        <v>20</v>
      </c>
    </row>
    <row r="114" spans="1:15">
      <c r="A114" s="8" t="s">
        <v>37</v>
      </c>
      <c r="B114" s="11">
        <v>-3427976.3395693563</v>
      </c>
      <c r="C114" s="11">
        <v>-3668328.8412469942</v>
      </c>
      <c r="D114" s="11">
        <v>-3635130.6630300581</v>
      </c>
      <c r="E114" s="11">
        <v>-3772918.1787360995</v>
      </c>
      <c r="F114" s="11">
        <v>-3512409.5439632596</v>
      </c>
      <c r="G114" s="12">
        <v>-18016763.56654577</v>
      </c>
      <c r="H114" s="10"/>
      <c r="I114" s="8" t="s">
        <v>37</v>
      </c>
      <c r="J114" s="11">
        <f>B114*$A$35</f>
        <v>-3496535.8663607435</v>
      </c>
      <c r="K114" s="11">
        <f t="shared" ref="K114:N120" si="62">C114*$A$35</f>
        <v>-3741695.418071934</v>
      </c>
      <c r="L114" s="11">
        <f t="shared" si="62"/>
        <v>-3707833.2762906593</v>
      </c>
      <c r="M114" s="11">
        <f t="shared" si="62"/>
        <v>-3848376.5423108214</v>
      </c>
      <c r="N114" s="11">
        <f t="shared" si="62"/>
        <v>-3582657.7348425249</v>
      </c>
      <c r="O114" s="12">
        <f t="shared" ref="O114:O120" si="63">SUM(J114:N114)</f>
        <v>-18377098.837876681</v>
      </c>
    </row>
    <row r="115" spans="1:15">
      <c r="A115" s="8" t="s">
        <v>38</v>
      </c>
      <c r="B115" s="11">
        <v>-654.73092516123552</v>
      </c>
      <c r="C115" s="11">
        <v>-654.73092516123586</v>
      </c>
      <c r="D115" s="11">
        <v>-654.73092516123586</v>
      </c>
      <c r="E115" s="11">
        <v>-654.73092516123575</v>
      </c>
      <c r="F115" s="11">
        <v>-654.73092516123552</v>
      </c>
      <c r="G115" s="12">
        <v>-3273.6546258061785</v>
      </c>
      <c r="H115" s="10"/>
      <c r="I115" s="8" t="s">
        <v>38</v>
      </c>
      <c r="J115" s="11">
        <f>B115*$A$35</f>
        <v>-667.82554366446027</v>
      </c>
      <c r="K115" s="11">
        <f t="shared" si="62"/>
        <v>-667.82554366446061</v>
      </c>
      <c r="L115" s="11">
        <f t="shared" si="62"/>
        <v>-667.82554366446061</v>
      </c>
      <c r="M115" s="11">
        <f t="shared" si="62"/>
        <v>-667.8255436644605</v>
      </c>
      <c r="N115" s="11">
        <f t="shared" si="62"/>
        <v>-667.82554366446027</v>
      </c>
      <c r="O115" s="12">
        <f t="shared" si="63"/>
        <v>-3339.1277183223024</v>
      </c>
    </row>
    <row r="116" spans="1:15">
      <c r="A116" s="8" t="s">
        <v>39</v>
      </c>
      <c r="B116" s="11">
        <v>-964983.80952354369</v>
      </c>
      <c r="C116" s="11">
        <v>-1010911.1771250226</v>
      </c>
      <c r="D116" s="11">
        <v>-1047312.8459086132</v>
      </c>
      <c r="E116" s="11">
        <v>-1047312.8459086132</v>
      </c>
      <c r="F116" s="11">
        <v>-1047312.8459086133</v>
      </c>
      <c r="G116" s="12">
        <v>-5117833.5243744059</v>
      </c>
      <c r="H116" s="10"/>
      <c r="I116" s="8" t="s">
        <v>39</v>
      </c>
      <c r="J116" s="11">
        <f t="shared" ref="J116:J118" si="64">B116*$A$35</f>
        <v>-984283.48571401462</v>
      </c>
      <c r="K116" s="11">
        <f t="shared" si="62"/>
        <v>-1031129.4006675232</v>
      </c>
      <c r="L116" s="11">
        <f t="shared" si="62"/>
        <v>-1068259.1028267855</v>
      </c>
      <c r="M116" s="11">
        <f t="shared" si="62"/>
        <v>-1068259.1028267855</v>
      </c>
      <c r="N116" s="11">
        <f t="shared" si="62"/>
        <v>-1068259.1028267855</v>
      </c>
      <c r="O116" s="12">
        <f t="shared" si="63"/>
        <v>-5220190.1948618935</v>
      </c>
    </row>
    <row r="117" spans="1:15">
      <c r="A117" s="8" t="s">
        <v>40</v>
      </c>
      <c r="B117" s="11">
        <v>-40828.631951592397</v>
      </c>
      <c r="C117" s="11">
        <v>-40828.631951592404</v>
      </c>
      <c r="D117" s="11">
        <v>-40828.631951592404</v>
      </c>
      <c r="E117" s="11">
        <v>-40828.631951592404</v>
      </c>
      <c r="F117" s="11">
        <v>-40828.631951592397</v>
      </c>
      <c r="G117" s="12">
        <v>-204143.15975796198</v>
      </c>
      <c r="H117" s="10"/>
      <c r="I117" s="8" t="s">
        <v>40</v>
      </c>
      <c r="J117" s="11">
        <f t="shared" si="64"/>
        <v>-41645.204590624242</v>
      </c>
      <c r="K117" s="11">
        <f t="shared" si="62"/>
        <v>-41645.204590624257</v>
      </c>
      <c r="L117" s="11">
        <f t="shared" si="62"/>
        <v>-41645.204590624257</v>
      </c>
      <c r="M117" s="11">
        <f t="shared" si="62"/>
        <v>-41645.204590624257</v>
      </c>
      <c r="N117" s="11">
        <f t="shared" si="62"/>
        <v>-41645.204590624242</v>
      </c>
      <c r="O117" s="12">
        <f t="shared" si="63"/>
        <v>-208226.02295312128</v>
      </c>
    </row>
    <row r="118" spans="1:15">
      <c r="A118" s="8" t="s">
        <v>41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2">
        <v>0</v>
      </c>
      <c r="H118" s="10"/>
      <c r="I118" s="8" t="s">
        <v>41</v>
      </c>
      <c r="J118" s="11">
        <f t="shared" si="64"/>
        <v>0</v>
      </c>
      <c r="K118" s="11">
        <f t="shared" si="62"/>
        <v>0</v>
      </c>
      <c r="L118" s="11">
        <f t="shared" si="62"/>
        <v>0</v>
      </c>
      <c r="M118" s="11">
        <f t="shared" si="62"/>
        <v>0</v>
      </c>
      <c r="N118" s="11">
        <f t="shared" si="62"/>
        <v>0</v>
      </c>
      <c r="O118" s="12">
        <f t="shared" si="63"/>
        <v>0</v>
      </c>
    </row>
    <row r="119" spans="1:15">
      <c r="A119" s="8" t="s">
        <v>42</v>
      </c>
      <c r="B119" s="11">
        <v>-644464.68374893744</v>
      </c>
      <c r="C119" s="11">
        <v>-644464.68374893756</v>
      </c>
      <c r="D119" s="11">
        <v>-644464.68374893756</v>
      </c>
      <c r="E119" s="11">
        <v>-644464.68374893756</v>
      </c>
      <c r="F119" s="11">
        <v>-644464.68374893744</v>
      </c>
      <c r="G119" s="12">
        <v>-3222323.4187446879</v>
      </c>
      <c r="H119" s="10"/>
      <c r="I119" s="8" t="s">
        <v>42</v>
      </c>
      <c r="J119" s="11">
        <f>B119*$A$35</f>
        <v>-657353.97742391622</v>
      </c>
      <c r="K119" s="11">
        <f t="shared" si="62"/>
        <v>-657353.97742391634</v>
      </c>
      <c r="L119" s="11">
        <f t="shared" si="62"/>
        <v>-657353.97742391634</v>
      </c>
      <c r="M119" s="11">
        <f t="shared" si="62"/>
        <v>-657353.97742391634</v>
      </c>
      <c r="N119" s="11">
        <f t="shared" si="62"/>
        <v>-657353.97742391622</v>
      </c>
      <c r="O119" s="12">
        <f t="shared" si="63"/>
        <v>-3286769.8871195815</v>
      </c>
    </row>
    <row r="120" spans="1:15">
      <c r="A120" s="8" t="s">
        <v>43</v>
      </c>
      <c r="B120" s="11">
        <v>-955111.56912856339</v>
      </c>
      <c r="C120" s="11">
        <v>-1000569.0780555283</v>
      </c>
      <c r="D120" s="11">
        <v>-1036598.3405650827</v>
      </c>
      <c r="E120" s="11">
        <v>-1036598.3405650827</v>
      </c>
      <c r="F120" s="11">
        <v>-1036598.3405650827</v>
      </c>
      <c r="G120" s="12">
        <v>-5065475.6688793395</v>
      </c>
      <c r="H120" s="10"/>
      <c r="I120" s="8" t="s">
        <v>43</v>
      </c>
      <c r="J120" s="11">
        <f t="shared" ref="J120" si="65">B120*$A$35</f>
        <v>-974213.80051113467</v>
      </c>
      <c r="K120" s="11">
        <f t="shared" si="62"/>
        <v>-1020580.459616639</v>
      </c>
      <c r="L120" s="11">
        <f t="shared" si="62"/>
        <v>-1057330.3073763845</v>
      </c>
      <c r="M120" s="11">
        <f t="shared" si="62"/>
        <v>-1057330.3073763845</v>
      </c>
      <c r="N120" s="11">
        <f t="shared" si="62"/>
        <v>-1057330.3073763845</v>
      </c>
      <c r="O120" s="12">
        <f t="shared" si="63"/>
        <v>-5166785.1822569277</v>
      </c>
    </row>
    <row r="121" spans="1:15">
      <c r="A121" s="8" t="s">
        <v>99</v>
      </c>
      <c r="B121" s="11">
        <v>-490046.7600000003</v>
      </c>
      <c r="C121" s="11">
        <v>-490046.76000000007</v>
      </c>
      <c r="D121" s="11">
        <v>-490046.76000000013</v>
      </c>
      <c r="E121" s="11">
        <v>-490046.7600000003</v>
      </c>
      <c r="F121" s="11">
        <v>-490046.7600000003</v>
      </c>
      <c r="G121" s="12">
        <v>-2450233.8000000012</v>
      </c>
      <c r="H121" s="10"/>
      <c r="I121" s="8" t="s">
        <v>99</v>
      </c>
      <c r="J121" s="11">
        <f t="shared" ref="J121" si="66">B121*$A$35</f>
        <v>-499847.69520000031</v>
      </c>
      <c r="K121" s="11">
        <f t="shared" ref="K121" si="67">C121*$A$35</f>
        <v>-499847.69520000007</v>
      </c>
      <c r="L121" s="11">
        <f t="shared" ref="L121" si="68">D121*$A$35</f>
        <v>-499847.69520000013</v>
      </c>
      <c r="M121" s="11">
        <f t="shared" ref="M121" si="69">E121*$A$35</f>
        <v>-499847.69520000031</v>
      </c>
      <c r="N121" s="11">
        <f t="shared" ref="N121" si="70">F121*$A$35</f>
        <v>-499847.69520000031</v>
      </c>
      <c r="O121" s="12">
        <f t="shared" ref="O121" si="71">SUM(J121:N121)</f>
        <v>-2499238.4760000012</v>
      </c>
    </row>
    <row r="122" spans="1:15" ht="13" thickBot="1">
      <c r="A122" s="13" t="s">
        <v>44</v>
      </c>
      <c r="B122" s="25">
        <v>-6524066.5248471554</v>
      </c>
      <c r="C122" s="25">
        <v>-6855803.9030532362</v>
      </c>
      <c r="D122" s="25">
        <v>-6895036.6561294449</v>
      </c>
      <c r="E122" s="25">
        <v>-7032824.1718354877</v>
      </c>
      <c r="F122" s="25">
        <v>-6772315.5370626478</v>
      </c>
      <c r="G122" s="26">
        <v>-31629812.992927969</v>
      </c>
      <c r="H122" s="16"/>
      <c r="I122" s="13" t="s">
        <v>44</v>
      </c>
      <c r="J122" s="25">
        <f t="shared" ref="J122:O122" si="72">SUM(J114:J120)</f>
        <v>-6154700.1601440981</v>
      </c>
      <c r="K122" s="25">
        <f t="shared" si="72"/>
        <v>-6493072.2859143009</v>
      </c>
      <c r="L122" s="25">
        <f t="shared" si="72"/>
        <v>-6533089.694052035</v>
      </c>
      <c r="M122" s="25">
        <f t="shared" si="72"/>
        <v>-6673632.960072197</v>
      </c>
      <c r="N122" s="25">
        <f t="shared" si="72"/>
        <v>-6407914.1526039001</v>
      </c>
      <c r="O122" s="26">
        <f t="shared" si="72"/>
        <v>-32262409.252786525</v>
      </c>
    </row>
  </sheetData>
  <mergeCells count="22">
    <mergeCell ref="A2:A3"/>
    <mergeCell ref="I2:I3"/>
    <mergeCell ref="A17:A18"/>
    <mergeCell ref="I17:I18"/>
    <mergeCell ref="A74:A75"/>
    <mergeCell ref="I74:I75"/>
    <mergeCell ref="A85:A86"/>
    <mergeCell ref="I85:I86"/>
    <mergeCell ref="A25:A26"/>
    <mergeCell ref="I25:I26"/>
    <mergeCell ref="A38:A39"/>
    <mergeCell ref="I38:I39"/>
    <mergeCell ref="A52:A53"/>
    <mergeCell ref="I52:I53"/>
    <mergeCell ref="A63:A64"/>
    <mergeCell ref="I63:I64"/>
    <mergeCell ref="A112:A113"/>
    <mergeCell ref="I112:I113"/>
    <mergeCell ref="A96:A97"/>
    <mergeCell ref="I96:I97"/>
    <mergeCell ref="A103:A104"/>
    <mergeCell ref="I103:I104"/>
  </mergeCells>
  <pageMargins left="0.27559055118110237" right="0.15748031496062992" top="0.98425196850393704" bottom="0.98425196850393704" header="0.51181102362204722" footer="0.51181102362204722"/>
  <pageSetup paperSize="8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workbookViewId="0">
      <selection activeCell="B4" sqref="B4:G124"/>
    </sheetView>
  </sheetViews>
  <sheetFormatPr defaultColWidth="9.1796875" defaultRowHeight="12.5"/>
  <cols>
    <col min="1" max="1" width="46.26953125" style="3" customWidth="1"/>
    <col min="2" max="2" width="10.26953125" style="3" customWidth="1"/>
    <col min="3" max="3" width="9.1796875" style="3"/>
    <col min="4" max="4" width="10.7265625" style="3" customWidth="1"/>
    <col min="5" max="6" width="9.1796875" style="3"/>
    <col min="7" max="7" width="11.7265625" style="3" bestFit="1" customWidth="1"/>
    <col min="8" max="8" width="12.453125" style="3" bestFit="1" customWidth="1"/>
    <col min="9" max="9" width="46.26953125" style="3" customWidth="1"/>
    <col min="10" max="10" width="10.26953125" style="3" customWidth="1"/>
    <col min="11" max="11" width="9.1796875" style="3"/>
    <col min="12" max="12" width="10.7265625" style="3" customWidth="1"/>
    <col min="13" max="16384" width="9.1796875" style="3"/>
  </cols>
  <sheetData>
    <row r="1" spans="1:15" ht="13.5" thickBot="1">
      <c r="A1" s="1" t="s">
        <v>64</v>
      </c>
      <c r="B1" s="2"/>
      <c r="C1" s="2"/>
      <c r="D1" s="2"/>
      <c r="E1" s="2"/>
      <c r="F1" s="2"/>
      <c r="G1" s="2"/>
      <c r="I1" s="1" t="s">
        <v>64</v>
      </c>
      <c r="J1" s="2"/>
      <c r="K1" s="2"/>
      <c r="L1" s="2"/>
      <c r="M1" s="2"/>
      <c r="N1" s="2"/>
      <c r="O1" s="2"/>
    </row>
    <row r="2" spans="1:15" ht="12.75" customHeight="1">
      <c r="A2" s="234" t="s">
        <v>97</v>
      </c>
      <c r="B2" s="4" t="s">
        <v>89</v>
      </c>
      <c r="C2" s="4" t="s">
        <v>90</v>
      </c>
      <c r="D2" s="4" t="s">
        <v>91</v>
      </c>
      <c r="E2" s="4" t="s">
        <v>92</v>
      </c>
      <c r="F2" s="4" t="s">
        <v>93</v>
      </c>
      <c r="G2" s="5" t="s">
        <v>18</v>
      </c>
      <c r="I2" s="234" t="s">
        <v>98</v>
      </c>
      <c r="J2" s="4" t="s">
        <v>89</v>
      </c>
      <c r="K2" s="4" t="s">
        <v>90</v>
      </c>
      <c r="L2" s="4" t="s">
        <v>91</v>
      </c>
      <c r="M2" s="4" t="s">
        <v>92</v>
      </c>
      <c r="N2" s="4" t="s">
        <v>93</v>
      </c>
      <c r="O2" s="5" t="s">
        <v>18</v>
      </c>
    </row>
    <row r="3" spans="1:15">
      <c r="A3" s="235"/>
      <c r="B3" s="6" t="s">
        <v>19</v>
      </c>
      <c r="C3" s="6" t="s">
        <v>19</v>
      </c>
      <c r="D3" s="6" t="s">
        <v>19</v>
      </c>
      <c r="E3" s="6" t="s">
        <v>19</v>
      </c>
      <c r="F3" s="6" t="s">
        <v>19</v>
      </c>
      <c r="G3" s="7" t="s">
        <v>20</v>
      </c>
      <c r="I3" s="235"/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7" t="s">
        <v>20</v>
      </c>
    </row>
    <row r="4" spans="1:15">
      <c r="A4" s="8" t="s">
        <v>21</v>
      </c>
      <c r="B4" s="2">
        <v>16951448.482259966</v>
      </c>
      <c r="C4" s="2">
        <v>17281990.802768819</v>
      </c>
      <c r="D4" s="2">
        <v>16053929.017801182</v>
      </c>
      <c r="E4" s="2">
        <v>16864889.672458626</v>
      </c>
      <c r="F4" s="2">
        <v>22884172.034578055</v>
      </c>
      <c r="G4" s="9">
        <v>90036430.009866655</v>
      </c>
      <c r="H4" s="10"/>
      <c r="I4" s="8" t="s">
        <v>21</v>
      </c>
      <c r="J4" s="2">
        <f t="shared" ref="J4:J15" si="0">B4*$A$37</f>
        <v>17290477.451905165</v>
      </c>
      <c r="K4" s="2">
        <f t="shared" ref="K4:K15" si="1">C4*$A$37</f>
        <v>17627630.618824195</v>
      </c>
      <c r="L4" s="2">
        <f t="shared" ref="L4:L15" si="2">D4*$A$37</f>
        <v>16375007.598157207</v>
      </c>
      <c r="M4" s="2">
        <f t="shared" ref="M4:M15" si="3">E4*$A$37</f>
        <v>17202187.465907801</v>
      </c>
      <c r="N4" s="2">
        <f t="shared" ref="N4:N15" si="4">F4*$A$37</f>
        <v>23341855.475269616</v>
      </c>
      <c r="O4" s="9">
        <f t="shared" ref="O4:O14" si="5">SUM(J4:N4)</f>
        <v>91837158.610063985</v>
      </c>
    </row>
    <row r="5" spans="1:15">
      <c r="A5" s="8" t="s">
        <v>22</v>
      </c>
      <c r="B5" s="2">
        <v>22486204.445312478</v>
      </c>
      <c r="C5" s="2">
        <v>29994353.647939794</v>
      </c>
      <c r="D5" s="2">
        <v>17112656.579593483</v>
      </c>
      <c r="E5" s="2">
        <v>17373213.539593481</v>
      </c>
      <c r="F5" s="2">
        <v>16880590.259593479</v>
      </c>
      <c r="G5" s="9">
        <v>103847018.47203273</v>
      </c>
      <c r="H5" s="10"/>
      <c r="I5" s="8" t="s">
        <v>22</v>
      </c>
      <c r="J5" s="2">
        <f t="shared" si="0"/>
        <v>22935928.534218729</v>
      </c>
      <c r="K5" s="2">
        <f t="shared" si="1"/>
        <v>30594240.720898591</v>
      </c>
      <c r="L5" s="2">
        <f t="shared" si="2"/>
        <v>17454909.711185355</v>
      </c>
      <c r="M5" s="2">
        <f t="shared" si="3"/>
        <v>17720677.81038535</v>
      </c>
      <c r="N5" s="2">
        <f t="shared" si="4"/>
        <v>17218202.06478535</v>
      </c>
      <c r="O5" s="9">
        <f t="shared" si="5"/>
        <v>105923958.84147337</v>
      </c>
    </row>
    <row r="6" spans="1:15">
      <c r="A6" s="8" t="s">
        <v>23</v>
      </c>
      <c r="B6" s="2">
        <v>9427400.0123126209</v>
      </c>
      <c r="C6" s="2">
        <v>12241921.509601185</v>
      </c>
      <c r="D6" s="2">
        <v>13657882.236655755</v>
      </c>
      <c r="E6" s="2">
        <v>6565716.5860757288</v>
      </c>
      <c r="F6" s="2">
        <v>5857165.880186555</v>
      </c>
      <c r="G6" s="9">
        <v>47750086.224831849</v>
      </c>
      <c r="H6" s="10"/>
      <c r="I6" s="8" t="s">
        <v>23</v>
      </c>
      <c r="J6" s="2">
        <f t="shared" si="0"/>
        <v>9615948.0125588737</v>
      </c>
      <c r="K6" s="2">
        <f t="shared" si="1"/>
        <v>12486759.939793209</v>
      </c>
      <c r="L6" s="2">
        <f t="shared" si="2"/>
        <v>13931039.881388871</v>
      </c>
      <c r="M6" s="2">
        <f t="shared" si="3"/>
        <v>6697030.9177972432</v>
      </c>
      <c r="N6" s="2">
        <f t="shared" si="4"/>
        <v>5974309.1977902865</v>
      </c>
      <c r="O6" s="9">
        <f t="shared" si="5"/>
        <v>48705087.94932849</v>
      </c>
    </row>
    <row r="7" spans="1:15">
      <c r="A7" s="8" t="s">
        <v>24</v>
      </c>
      <c r="B7" s="2">
        <v>1203125.542454883</v>
      </c>
      <c r="C7" s="2">
        <v>1207156.9853825814</v>
      </c>
      <c r="D7" s="2">
        <v>1213807.688368628</v>
      </c>
      <c r="E7" s="2">
        <v>1220887.9261781787</v>
      </c>
      <c r="F7" s="2">
        <v>1226598.8514566154</v>
      </c>
      <c r="G7" s="9">
        <v>6071576.9938408863</v>
      </c>
      <c r="H7" s="10"/>
      <c r="I7" s="8" t="s">
        <v>24</v>
      </c>
      <c r="J7" s="2">
        <f t="shared" si="0"/>
        <v>1227188.0533039807</v>
      </c>
      <c r="K7" s="2">
        <f t="shared" si="1"/>
        <v>1231300.1250902331</v>
      </c>
      <c r="L7" s="2">
        <f t="shared" si="2"/>
        <v>1238083.8421360005</v>
      </c>
      <c r="M7" s="2">
        <f t="shared" si="3"/>
        <v>1245305.6847017424</v>
      </c>
      <c r="N7" s="2">
        <f t="shared" si="4"/>
        <v>1251130.8284857478</v>
      </c>
      <c r="O7" s="9">
        <f t="shared" si="5"/>
        <v>6193008.5337177049</v>
      </c>
    </row>
    <row r="8" spans="1:15">
      <c r="A8" s="8" t="s">
        <v>94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9">
        <v>0</v>
      </c>
      <c r="H8" s="10"/>
      <c r="I8" s="8" t="s">
        <v>94</v>
      </c>
      <c r="J8" s="2">
        <f t="shared" si="0"/>
        <v>0</v>
      </c>
      <c r="K8" s="2">
        <f t="shared" si="1"/>
        <v>0</v>
      </c>
      <c r="L8" s="2">
        <f t="shared" si="2"/>
        <v>0</v>
      </c>
      <c r="M8" s="2">
        <f t="shared" si="3"/>
        <v>0</v>
      </c>
      <c r="N8" s="2">
        <f t="shared" si="4"/>
        <v>0</v>
      </c>
      <c r="O8" s="9">
        <f t="shared" ref="O8" si="6">SUM(J8:N8)</f>
        <v>0</v>
      </c>
    </row>
    <row r="9" spans="1:15">
      <c r="A9" s="8" t="s">
        <v>25</v>
      </c>
      <c r="B9" s="2">
        <v>2179411.7899260852</v>
      </c>
      <c r="C9" s="2">
        <v>2186714.5808128221</v>
      </c>
      <c r="D9" s="2">
        <v>12611799.050952371</v>
      </c>
      <c r="E9" s="2">
        <v>9870162.9303543605</v>
      </c>
      <c r="F9" s="2">
        <v>2906783.7365247924</v>
      </c>
      <c r="G9" s="9">
        <v>29754872.088570431</v>
      </c>
      <c r="H9" s="10"/>
      <c r="I9" s="8" t="s">
        <v>25</v>
      </c>
      <c r="J9" s="2">
        <f t="shared" si="0"/>
        <v>2223000.0257246071</v>
      </c>
      <c r="K9" s="2">
        <f t="shared" si="1"/>
        <v>2230448.8724290784</v>
      </c>
      <c r="L9" s="2">
        <f t="shared" si="2"/>
        <v>12864035.031971419</v>
      </c>
      <c r="M9" s="2">
        <f t="shared" si="3"/>
        <v>10067566.188961448</v>
      </c>
      <c r="N9" s="2">
        <f t="shared" si="4"/>
        <v>2964919.4112552884</v>
      </c>
      <c r="O9" s="9">
        <f t="shared" si="5"/>
        <v>30349969.530341838</v>
      </c>
    </row>
    <row r="10" spans="1:15">
      <c r="A10" s="8" t="s">
        <v>26</v>
      </c>
      <c r="B10" s="11">
        <v>-11896807.711610995</v>
      </c>
      <c r="C10" s="11">
        <v>-18781173.719771706</v>
      </c>
      <c r="D10" s="11">
        <v>-5605720.8586418265</v>
      </c>
      <c r="E10" s="11">
        <v>-5717743.2291345419</v>
      </c>
      <c r="F10" s="11">
        <v>-5505947.5911078425</v>
      </c>
      <c r="G10" s="12">
        <v>-47507393.110266916</v>
      </c>
      <c r="H10" s="10"/>
      <c r="I10" s="8" t="s">
        <v>26</v>
      </c>
      <c r="J10" s="11">
        <f t="shared" si="0"/>
        <v>-12134743.865843216</v>
      </c>
      <c r="K10" s="11">
        <f t="shared" si="1"/>
        <v>-19156797.194167141</v>
      </c>
      <c r="L10" s="11">
        <f t="shared" si="2"/>
        <v>-5717835.2758146636</v>
      </c>
      <c r="M10" s="11">
        <f t="shared" si="3"/>
        <v>-5832098.0937172333</v>
      </c>
      <c r="N10" s="11">
        <f t="shared" si="4"/>
        <v>-5616066.5429299995</v>
      </c>
      <c r="O10" s="12">
        <f t="shared" si="5"/>
        <v>-48457540.972472258</v>
      </c>
    </row>
    <row r="11" spans="1:15">
      <c r="A11" s="8" t="s">
        <v>148</v>
      </c>
      <c r="B11" s="11">
        <v>-2736265.7736705299</v>
      </c>
      <c r="C11" s="11">
        <v>-4319669.955547493</v>
      </c>
      <c r="D11" s="11">
        <v>-1289315.7974876212</v>
      </c>
      <c r="E11" s="11">
        <v>-1315080.9427009467</v>
      </c>
      <c r="F11" s="11">
        <v>-1266367.9459548062</v>
      </c>
      <c r="G11" s="12">
        <v>-10926700.415361397</v>
      </c>
      <c r="H11" s="10"/>
      <c r="I11" s="8" t="s">
        <v>26</v>
      </c>
      <c r="J11" s="11">
        <f t="shared" si="0"/>
        <v>-2790991.0891439407</v>
      </c>
      <c r="K11" s="11">
        <f t="shared" si="1"/>
        <v>-4406063.3546584425</v>
      </c>
      <c r="L11" s="11">
        <f t="shared" si="2"/>
        <v>-1315102.1134373737</v>
      </c>
      <c r="M11" s="11">
        <f t="shared" si="3"/>
        <v>-1341382.5615549656</v>
      </c>
      <c r="N11" s="11">
        <f t="shared" si="4"/>
        <v>-1291695.3048739024</v>
      </c>
      <c r="O11" s="12">
        <f t="shared" ref="O11" si="7">SUM(J11:N11)</f>
        <v>-11145234.423668623</v>
      </c>
    </row>
    <row r="12" spans="1:15">
      <c r="A12" s="8" t="s">
        <v>63</v>
      </c>
      <c r="B12" s="11">
        <v>-230793</v>
      </c>
      <c r="C12" s="11">
        <v>-129337</v>
      </c>
      <c r="D12" s="11">
        <v>-133721</v>
      </c>
      <c r="E12" s="11">
        <v>-422086</v>
      </c>
      <c r="F12" s="11">
        <v>-216642</v>
      </c>
      <c r="G12" s="12">
        <v>-1132579</v>
      </c>
      <c r="H12" s="10"/>
      <c r="I12" s="8" t="s">
        <v>63</v>
      </c>
      <c r="J12" s="11">
        <f t="shared" si="0"/>
        <v>-235408.86000000002</v>
      </c>
      <c r="K12" s="11">
        <f t="shared" si="1"/>
        <v>-131923.74</v>
      </c>
      <c r="L12" s="11">
        <f t="shared" si="2"/>
        <v>-136395.42000000001</v>
      </c>
      <c r="M12" s="11">
        <f t="shared" si="3"/>
        <v>-430527.72000000003</v>
      </c>
      <c r="N12" s="11">
        <f t="shared" si="4"/>
        <v>-220974.84</v>
      </c>
      <c r="O12" s="12">
        <f t="shared" ref="O12" si="8">SUM(J12:N12)</f>
        <v>-1155230.58</v>
      </c>
    </row>
    <row r="13" spans="1:15">
      <c r="A13" s="8" t="s">
        <v>27</v>
      </c>
      <c r="B13" s="2">
        <v>5710617</v>
      </c>
      <c r="C13" s="2">
        <v>2542599.4591999999</v>
      </c>
      <c r="D13" s="2">
        <v>2653214.0210000002</v>
      </c>
      <c r="E13" s="2">
        <v>5896352.6031999998</v>
      </c>
      <c r="F13" s="2">
        <v>3622412.0001999997</v>
      </c>
      <c r="G13" s="9">
        <v>20425195.0836</v>
      </c>
      <c r="H13" s="10"/>
      <c r="I13" s="8" t="s">
        <v>27</v>
      </c>
      <c r="J13" s="2">
        <f t="shared" si="0"/>
        <v>5824829.3399999999</v>
      </c>
      <c r="K13" s="2">
        <f t="shared" si="1"/>
        <v>2593451.448384</v>
      </c>
      <c r="L13" s="2">
        <f t="shared" si="2"/>
        <v>2706278.3014200004</v>
      </c>
      <c r="M13" s="2">
        <f t="shared" si="3"/>
        <v>6014279.6552639995</v>
      </c>
      <c r="N13" s="2">
        <f t="shared" si="4"/>
        <v>3694860.2402039999</v>
      </c>
      <c r="O13" s="9">
        <f t="shared" si="5"/>
        <v>20833698.985271998</v>
      </c>
    </row>
    <row r="14" spans="1:15">
      <c r="A14" s="8" t="s">
        <v>28</v>
      </c>
      <c r="B14" s="2">
        <v>314390.95977231389</v>
      </c>
      <c r="C14" s="2">
        <v>1763484.0586825165</v>
      </c>
      <c r="D14" s="2">
        <v>2024600.5746903194</v>
      </c>
      <c r="E14" s="2">
        <v>553583.42060575599</v>
      </c>
      <c r="F14" s="2">
        <v>52703.824171504282</v>
      </c>
      <c r="G14" s="9">
        <v>4708762.8379224101</v>
      </c>
      <c r="H14" s="10"/>
      <c r="I14" s="8" t="s">
        <v>28</v>
      </c>
      <c r="J14" s="2">
        <f t="shared" si="0"/>
        <v>320678.77896776015</v>
      </c>
      <c r="K14" s="2">
        <f t="shared" si="1"/>
        <v>1798753.7398561668</v>
      </c>
      <c r="L14" s="2">
        <f t="shared" si="2"/>
        <v>2065092.5861841259</v>
      </c>
      <c r="M14" s="2">
        <f t="shared" si="3"/>
        <v>564655.08901787107</v>
      </c>
      <c r="N14" s="2">
        <f t="shared" si="4"/>
        <v>53757.900654934369</v>
      </c>
      <c r="O14" s="9">
        <f t="shared" si="5"/>
        <v>4802938.0946808578</v>
      </c>
    </row>
    <row r="15" spans="1:15">
      <c r="A15" s="8" t="s">
        <v>147</v>
      </c>
      <c r="B15" s="2">
        <v>12750823.697769105</v>
      </c>
      <c r="C15" s="2">
        <v>14632308.097915709</v>
      </c>
      <c r="D15" s="2">
        <v>14085479.245326675</v>
      </c>
      <c r="E15" s="2">
        <v>12042846.501034111</v>
      </c>
      <c r="F15" s="2">
        <v>11563989.898581401</v>
      </c>
      <c r="G15" s="9">
        <v>65075447.440626949</v>
      </c>
      <c r="H15" s="10"/>
      <c r="I15" s="8" t="s">
        <v>147</v>
      </c>
      <c r="J15" s="2">
        <f t="shared" si="0"/>
        <v>13005840.171724487</v>
      </c>
      <c r="K15" s="2">
        <f t="shared" si="1"/>
        <v>14924954.259874023</v>
      </c>
      <c r="L15" s="2">
        <f t="shared" si="2"/>
        <v>14367188.830233209</v>
      </c>
      <c r="M15" s="2">
        <f t="shared" si="3"/>
        <v>12283703.431054793</v>
      </c>
      <c r="N15" s="2">
        <f t="shared" si="4"/>
        <v>11795269.696553029</v>
      </c>
      <c r="O15" s="9">
        <f t="shared" ref="O15" si="9">SUM(J15:N15)</f>
        <v>66376956.389439538</v>
      </c>
    </row>
    <row r="16" spans="1:15" ht="13" thickBot="1">
      <c r="A16" s="13" t="s">
        <v>29</v>
      </c>
      <c r="B16" s="14">
        <v>56159555.44452592</v>
      </c>
      <c r="C16" s="14">
        <v>58620348.46698422</v>
      </c>
      <c r="D16" s="14">
        <v>72384610.758258969</v>
      </c>
      <c r="E16" s="14">
        <v>62932743.007664748</v>
      </c>
      <c r="F16" s="14">
        <v>58005458.948229752</v>
      </c>
      <c r="G16" s="15">
        <v>308102716.62566358</v>
      </c>
      <c r="H16" s="16"/>
      <c r="I16" s="13" t="s">
        <v>29</v>
      </c>
      <c r="J16" s="14">
        <f>SUM(J4:J15)</f>
        <v>57282746.553416446</v>
      </c>
      <c r="K16" s="14">
        <f t="shared" ref="K16" si="10">SUM(K4:K15)</f>
        <v>59792755.436323911</v>
      </c>
      <c r="L16" s="14">
        <f t="shared" ref="L16" si="11">SUM(L4:L15)</f>
        <v>73832302.973424152</v>
      </c>
      <c r="M16" s="14">
        <f t="shared" ref="M16" si="12">SUM(M4:M15)</f>
        <v>64191397.867818043</v>
      </c>
      <c r="N16" s="14">
        <f t="shared" ref="N16" si="13">SUM(N4:N15)</f>
        <v>59165568.127194338</v>
      </c>
      <c r="O16" s="15">
        <f t="shared" ref="O16" si="14">SUM(O4:O15)</f>
        <v>314264770.95817691</v>
      </c>
    </row>
    <row r="17" spans="1:15">
      <c r="B17" s="2"/>
      <c r="C17" s="2"/>
      <c r="D17" s="2"/>
      <c r="E17" s="2"/>
      <c r="F17" s="2"/>
    </row>
    <row r="18" spans="1:15" ht="13.5" thickBot="1">
      <c r="A18" s="1" t="s">
        <v>30</v>
      </c>
      <c r="I18" s="1" t="s">
        <v>30</v>
      </c>
    </row>
    <row r="19" spans="1:15" ht="13.5" customHeight="1">
      <c r="A19" s="234" t="s">
        <v>97</v>
      </c>
      <c r="B19" s="4" t="s">
        <v>89</v>
      </c>
      <c r="C19" s="4" t="s">
        <v>90</v>
      </c>
      <c r="D19" s="4" t="s">
        <v>91</v>
      </c>
      <c r="E19" s="4" t="s">
        <v>92</v>
      </c>
      <c r="F19" s="4" t="s">
        <v>93</v>
      </c>
      <c r="G19" s="17" t="s">
        <v>18</v>
      </c>
      <c r="I19" s="234" t="s">
        <v>98</v>
      </c>
      <c r="J19" s="4" t="s">
        <v>89</v>
      </c>
      <c r="K19" s="4" t="s">
        <v>90</v>
      </c>
      <c r="L19" s="4" t="s">
        <v>91</v>
      </c>
      <c r="M19" s="4" t="s">
        <v>92</v>
      </c>
      <c r="N19" s="4" t="s">
        <v>93</v>
      </c>
      <c r="O19" s="17" t="s">
        <v>18</v>
      </c>
    </row>
    <row r="20" spans="1:15">
      <c r="A20" s="235"/>
      <c r="B20" s="6" t="s">
        <v>19</v>
      </c>
      <c r="C20" s="6" t="s">
        <v>19</v>
      </c>
      <c r="D20" s="6" t="s">
        <v>19</v>
      </c>
      <c r="E20" s="6" t="s">
        <v>19</v>
      </c>
      <c r="F20" s="6" t="s">
        <v>19</v>
      </c>
      <c r="G20" s="18" t="s">
        <v>19</v>
      </c>
      <c r="I20" s="235"/>
      <c r="J20" s="6" t="s">
        <v>19</v>
      </c>
      <c r="K20" s="6" t="s">
        <v>19</v>
      </c>
      <c r="L20" s="6" t="s">
        <v>19</v>
      </c>
      <c r="M20" s="6" t="s">
        <v>19</v>
      </c>
      <c r="N20" s="6" t="s">
        <v>19</v>
      </c>
      <c r="O20" s="18" t="s">
        <v>19</v>
      </c>
    </row>
    <row r="21" spans="1:15">
      <c r="A21" s="19" t="s">
        <v>31</v>
      </c>
      <c r="B21" s="11">
        <v>0</v>
      </c>
      <c r="C21" s="2">
        <v>0</v>
      </c>
      <c r="D21" s="2">
        <v>0</v>
      </c>
      <c r="E21" s="2">
        <v>0</v>
      </c>
      <c r="F21" s="2">
        <v>0</v>
      </c>
      <c r="G21" s="9">
        <v>0</v>
      </c>
      <c r="I21" s="19" t="s">
        <v>31</v>
      </c>
      <c r="J21" s="2">
        <f t="shared" ref="J21:N23" si="15">B21*$A$37</f>
        <v>0</v>
      </c>
      <c r="K21" s="2">
        <f t="shared" si="15"/>
        <v>0</v>
      </c>
      <c r="L21" s="2">
        <f t="shared" si="15"/>
        <v>0</v>
      </c>
      <c r="M21" s="2">
        <f t="shared" si="15"/>
        <v>0</v>
      </c>
      <c r="N21" s="2">
        <f t="shared" si="15"/>
        <v>0</v>
      </c>
      <c r="O21" s="9">
        <f>SUM(J21:N21)</f>
        <v>0</v>
      </c>
    </row>
    <row r="22" spans="1:15">
      <c r="A22" s="8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  <c r="H22" s="10"/>
      <c r="I22" s="8" t="s">
        <v>26</v>
      </c>
      <c r="J22" s="11">
        <f t="shared" si="15"/>
        <v>0</v>
      </c>
      <c r="K22" s="11">
        <f t="shared" si="15"/>
        <v>0</v>
      </c>
      <c r="L22" s="11">
        <f t="shared" si="15"/>
        <v>0</v>
      </c>
      <c r="M22" s="11">
        <f t="shared" si="15"/>
        <v>0</v>
      </c>
      <c r="N22" s="11">
        <f t="shared" si="15"/>
        <v>0</v>
      </c>
      <c r="O22" s="12">
        <f t="shared" ref="O22" si="16">SUM(J22:N22)</f>
        <v>0</v>
      </c>
    </row>
    <row r="23" spans="1:15">
      <c r="A23" s="19" t="s">
        <v>32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9">
        <v>0</v>
      </c>
      <c r="I23" s="19" t="s">
        <v>32</v>
      </c>
      <c r="J23" s="2">
        <f t="shared" si="15"/>
        <v>0</v>
      </c>
      <c r="K23" s="2">
        <f t="shared" si="15"/>
        <v>0</v>
      </c>
      <c r="L23" s="2">
        <f t="shared" si="15"/>
        <v>0</v>
      </c>
      <c r="M23" s="2">
        <f t="shared" si="15"/>
        <v>0</v>
      </c>
      <c r="N23" s="2">
        <f t="shared" si="15"/>
        <v>0</v>
      </c>
      <c r="O23" s="9">
        <f>SUM(J23:N23)</f>
        <v>0</v>
      </c>
    </row>
    <row r="24" spans="1:15" ht="13" thickBot="1">
      <c r="A24" s="20" t="s">
        <v>29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5">
        <v>0</v>
      </c>
      <c r="I24" s="20" t="s">
        <v>29</v>
      </c>
      <c r="J24" s="14">
        <f t="shared" ref="J24:O24" si="17">SUM(J21:J23)</f>
        <v>0</v>
      </c>
      <c r="K24" s="14">
        <f t="shared" si="17"/>
        <v>0</v>
      </c>
      <c r="L24" s="14">
        <f t="shared" si="17"/>
        <v>0</v>
      </c>
      <c r="M24" s="14">
        <f t="shared" si="17"/>
        <v>0</v>
      </c>
      <c r="N24" s="14">
        <f t="shared" si="17"/>
        <v>0</v>
      </c>
      <c r="O24" s="15">
        <f t="shared" si="17"/>
        <v>0</v>
      </c>
    </row>
    <row r="25" spans="1:15" ht="13" thickTop="1"/>
    <row r="26" spans="1:15" ht="13.5" thickBot="1">
      <c r="A26" s="1" t="s">
        <v>33</v>
      </c>
      <c r="I26" s="1" t="s">
        <v>33</v>
      </c>
    </row>
    <row r="27" spans="1:15" ht="13.5" customHeight="1">
      <c r="A27" s="234" t="s">
        <v>97</v>
      </c>
      <c r="B27" s="4" t="s">
        <v>89</v>
      </c>
      <c r="C27" s="4" t="s">
        <v>90</v>
      </c>
      <c r="D27" s="4" t="s">
        <v>91</v>
      </c>
      <c r="E27" s="4" t="s">
        <v>92</v>
      </c>
      <c r="F27" s="4" t="s">
        <v>93</v>
      </c>
      <c r="G27" s="17" t="s">
        <v>18</v>
      </c>
      <c r="I27" s="234" t="s">
        <v>98</v>
      </c>
      <c r="J27" s="4" t="s">
        <v>89</v>
      </c>
      <c r="K27" s="4" t="s">
        <v>90</v>
      </c>
      <c r="L27" s="4" t="s">
        <v>91</v>
      </c>
      <c r="M27" s="4" t="s">
        <v>92</v>
      </c>
      <c r="N27" s="4" t="s">
        <v>93</v>
      </c>
      <c r="O27" s="17" t="s">
        <v>18</v>
      </c>
    </row>
    <row r="28" spans="1:15">
      <c r="A28" s="235"/>
      <c r="B28" s="6" t="s">
        <v>19</v>
      </c>
      <c r="C28" s="6" t="s">
        <v>19</v>
      </c>
      <c r="D28" s="6" t="s">
        <v>19</v>
      </c>
      <c r="E28" s="6" t="s">
        <v>19</v>
      </c>
      <c r="F28" s="6" t="s">
        <v>19</v>
      </c>
      <c r="G28" s="18" t="s">
        <v>19</v>
      </c>
      <c r="I28" s="235"/>
      <c r="J28" s="6" t="s">
        <v>19</v>
      </c>
      <c r="K28" s="6" t="s">
        <v>19</v>
      </c>
      <c r="L28" s="6" t="s">
        <v>19</v>
      </c>
      <c r="M28" s="6" t="s">
        <v>19</v>
      </c>
      <c r="N28" s="6" t="s">
        <v>19</v>
      </c>
      <c r="O28" s="18" t="s">
        <v>19</v>
      </c>
    </row>
    <row r="29" spans="1:15">
      <c r="A29" s="19" t="s">
        <v>34</v>
      </c>
      <c r="B29" s="2">
        <v>2644529.6539769694</v>
      </c>
      <c r="C29" s="2">
        <v>2654904.0349203274</v>
      </c>
      <c r="D29" s="2">
        <v>2673117.5006470201</v>
      </c>
      <c r="E29" s="2">
        <v>2692731.9618191738</v>
      </c>
      <c r="F29" s="2">
        <v>2711225.6277040718</v>
      </c>
      <c r="G29" s="9">
        <v>13376508.779067561</v>
      </c>
      <c r="I29" s="19" t="s">
        <v>34</v>
      </c>
      <c r="J29" s="2">
        <f t="shared" ref="J29:N32" si="18">B29*$A$37</f>
        <v>2697420.2470565089</v>
      </c>
      <c r="K29" s="2">
        <f t="shared" si="18"/>
        <v>2708002.1156187342</v>
      </c>
      <c r="L29" s="2">
        <f t="shared" si="18"/>
        <v>2726579.8506599604</v>
      </c>
      <c r="M29" s="2">
        <f t="shared" si="18"/>
        <v>2746586.6010555574</v>
      </c>
      <c r="N29" s="2">
        <f t="shared" si="18"/>
        <v>2765450.1402581534</v>
      </c>
      <c r="O29" s="9">
        <f>SUM(J29:N29)</f>
        <v>13644038.954648914</v>
      </c>
    </row>
    <row r="30" spans="1:15">
      <c r="A30" s="8" t="s">
        <v>26</v>
      </c>
      <c r="B30" s="11">
        <v>-2908982.6193746668</v>
      </c>
      <c r="C30" s="11">
        <v>-2920394.4384123595</v>
      </c>
      <c r="D30" s="11">
        <v>-2940429.2507117228</v>
      </c>
      <c r="E30" s="11">
        <v>-2962005.1580010913</v>
      </c>
      <c r="F30" s="11">
        <v>-2982348.1904744795</v>
      </c>
      <c r="G30" s="12">
        <v>-14714159.656974319</v>
      </c>
      <c r="H30" s="10"/>
      <c r="I30" s="8" t="s">
        <v>26</v>
      </c>
      <c r="J30" s="11">
        <f t="shared" si="18"/>
        <v>-2967162.2717621601</v>
      </c>
      <c r="K30" s="11">
        <f t="shared" si="18"/>
        <v>-2978802.3271806068</v>
      </c>
      <c r="L30" s="11">
        <f t="shared" si="18"/>
        <v>-2999237.8357259571</v>
      </c>
      <c r="M30" s="11">
        <f t="shared" si="18"/>
        <v>-3021245.2611611132</v>
      </c>
      <c r="N30" s="11">
        <f t="shared" si="18"/>
        <v>-3041995.1542839692</v>
      </c>
      <c r="O30" s="12">
        <f t="shared" ref="O30" si="19">SUM(J30:N30)</f>
        <v>-15008442.850113805</v>
      </c>
    </row>
    <row r="31" spans="1:15">
      <c r="A31" s="19" t="s">
        <v>35</v>
      </c>
      <c r="B31" s="2">
        <v>72401.855876168498</v>
      </c>
      <c r="C31" s="2">
        <v>72638.839322529704</v>
      </c>
      <c r="D31" s="2">
        <v>73055.191177435248</v>
      </c>
      <c r="E31" s="2">
        <v>73503.336107640542</v>
      </c>
      <c r="F31" s="2">
        <v>73926.625876453909</v>
      </c>
      <c r="G31" s="9">
        <v>365525.84836022789</v>
      </c>
      <c r="I31" s="19" t="s">
        <v>35</v>
      </c>
      <c r="J31" s="2">
        <f t="shared" si="18"/>
        <v>73849.892993691872</v>
      </c>
      <c r="K31" s="2">
        <f t="shared" si="18"/>
        <v>74091.616108980306</v>
      </c>
      <c r="L31" s="2">
        <f t="shared" si="18"/>
        <v>74516.295000983955</v>
      </c>
      <c r="M31" s="2">
        <f t="shared" si="18"/>
        <v>74973.402829793355</v>
      </c>
      <c r="N31" s="2">
        <f t="shared" si="18"/>
        <v>75405.158393982987</v>
      </c>
      <c r="O31" s="9">
        <f>SUM(J31:N31)</f>
        <v>372836.36532743246</v>
      </c>
    </row>
    <row r="32" spans="1:15">
      <c r="A32" s="8" t="s">
        <v>26</v>
      </c>
      <c r="B32" s="11">
        <v>-79642.041463785368</v>
      </c>
      <c r="C32" s="11">
        <v>-79902.723254782672</v>
      </c>
      <c r="D32" s="11">
        <v>-80360.710295178797</v>
      </c>
      <c r="E32" s="11">
        <v>-80853.669718404606</v>
      </c>
      <c r="F32" s="11">
        <v>-81319.288464099314</v>
      </c>
      <c r="G32" s="12">
        <v>-402078.4331962507</v>
      </c>
      <c r="H32" s="10"/>
      <c r="I32" s="8" t="s">
        <v>26</v>
      </c>
      <c r="J32" s="11">
        <f t="shared" si="18"/>
        <v>-81234.882293061077</v>
      </c>
      <c r="K32" s="11">
        <f t="shared" si="18"/>
        <v>-81500.77771987833</v>
      </c>
      <c r="L32" s="11">
        <f t="shared" si="18"/>
        <v>-81967.92450108238</v>
      </c>
      <c r="M32" s="11">
        <f t="shared" si="18"/>
        <v>-82470.743112772703</v>
      </c>
      <c r="N32" s="11">
        <f t="shared" si="18"/>
        <v>-82945.674233381302</v>
      </c>
      <c r="O32" s="12">
        <f t="shared" ref="O32" si="20">SUM(J32:N32)</f>
        <v>-410120.00186017581</v>
      </c>
    </row>
    <row r="33" spans="1:15" ht="13" thickBot="1">
      <c r="A33" s="20" t="s">
        <v>29</v>
      </c>
      <c r="B33" s="25">
        <v>-271693.15098531428</v>
      </c>
      <c r="C33" s="25">
        <v>-272754.28742428508</v>
      </c>
      <c r="D33" s="25">
        <v>-274617.26918244624</v>
      </c>
      <c r="E33" s="25">
        <v>-276623.52979268163</v>
      </c>
      <c r="F33" s="25">
        <v>-278515.22535805305</v>
      </c>
      <c r="G33" s="26">
        <v>-1374203.4627427813</v>
      </c>
      <c r="H33" s="58"/>
      <c r="I33" s="59" t="s">
        <v>29</v>
      </c>
      <c r="J33" s="25">
        <f>SUM(J29:J32)</f>
        <v>-277127.01400502044</v>
      </c>
      <c r="K33" s="25">
        <f t="shared" ref="K33:O33" si="21">SUM(K29:K32)</f>
        <v>-278209.3731727706</v>
      </c>
      <c r="L33" s="25">
        <f t="shared" si="21"/>
        <v>-280109.61456609506</v>
      </c>
      <c r="M33" s="25">
        <f t="shared" si="21"/>
        <v>-282156.00038853515</v>
      </c>
      <c r="N33" s="25">
        <f t="shared" si="21"/>
        <v>-284085.52986521408</v>
      </c>
      <c r="O33" s="26">
        <f t="shared" si="21"/>
        <v>-1401687.5319976348</v>
      </c>
    </row>
    <row r="34" spans="1:15" ht="13" thickTop="1"/>
    <row r="35" spans="1:15" ht="13">
      <c r="A35" s="1" t="s">
        <v>62</v>
      </c>
      <c r="B35" s="2"/>
      <c r="C35" s="2"/>
      <c r="D35" s="2"/>
      <c r="E35" s="2"/>
      <c r="F35" s="2"/>
      <c r="I35" s="1"/>
      <c r="J35" s="2"/>
      <c r="K35" s="2"/>
      <c r="L35" s="2"/>
      <c r="M35" s="2"/>
      <c r="N35" s="2"/>
    </row>
    <row r="36" spans="1:15">
      <c r="A36" s="21">
        <v>0.02</v>
      </c>
      <c r="B36" s="21"/>
      <c r="C36" s="21"/>
      <c r="D36" s="21"/>
      <c r="E36" s="21"/>
      <c r="F36" s="21"/>
      <c r="I36" s="21"/>
      <c r="J36" s="21"/>
      <c r="K36" s="21"/>
      <c r="L36" s="21"/>
      <c r="M36" s="21"/>
      <c r="N36" s="21"/>
    </row>
    <row r="37" spans="1:15">
      <c r="A37" s="22">
        <f>1*(1+A36)</f>
        <v>1.02</v>
      </c>
      <c r="B37" s="23"/>
      <c r="C37" s="23"/>
      <c r="D37" s="23"/>
      <c r="E37" s="23"/>
      <c r="F37" s="23"/>
      <c r="I37" s="23"/>
      <c r="J37" s="23"/>
      <c r="K37" s="23"/>
      <c r="L37" s="23"/>
      <c r="M37" s="23"/>
      <c r="N37" s="23"/>
    </row>
    <row r="39" spans="1:15" ht="13.5" thickBot="1">
      <c r="A39" s="1" t="s">
        <v>36</v>
      </c>
      <c r="B39" s="2"/>
      <c r="C39" s="2"/>
      <c r="D39" s="2"/>
      <c r="E39" s="2"/>
      <c r="F39" s="2"/>
      <c r="G39" s="2"/>
      <c r="I39" s="1" t="s">
        <v>36</v>
      </c>
      <c r="J39" s="2"/>
      <c r="K39" s="2"/>
      <c r="L39" s="2"/>
      <c r="M39" s="2"/>
      <c r="N39" s="2"/>
      <c r="O39" s="2"/>
    </row>
    <row r="40" spans="1:15" ht="12.75" customHeight="1">
      <c r="A40" s="234" t="s">
        <v>97</v>
      </c>
      <c r="B40" s="4" t="s">
        <v>89</v>
      </c>
      <c r="C40" s="4" t="s">
        <v>90</v>
      </c>
      <c r="D40" s="4" t="s">
        <v>91</v>
      </c>
      <c r="E40" s="4" t="s">
        <v>92</v>
      </c>
      <c r="F40" s="4" t="s">
        <v>93</v>
      </c>
      <c r="G40" s="5" t="s">
        <v>18</v>
      </c>
      <c r="I40" s="234" t="s">
        <v>98</v>
      </c>
      <c r="J40" s="4" t="s">
        <v>89</v>
      </c>
      <c r="K40" s="4" t="s">
        <v>90</v>
      </c>
      <c r="L40" s="4" t="s">
        <v>91</v>
      </c>
      <c r="M40" s="4" t="s">
        <v>92</v>
      </c>
      <c r="N40" s="4" t="s">
        <v>93</v>
      </c>
      <c r="O40" s="5" t="s">
        <v>18</v>
      </c>
    </row>
    <row r="41" spans="1:15">
      <c r="A41" s="235"/>
      <c r="B41" s="6" t="s">
        <v>19</v>
      </c>
      <c r="C41" s="6" t="s">
        <v>19</v>
      </c>
      <c r="D41" s="6" t="s">
        <v>19</v>
      </c>
      <c r="E41" s="6" t="s">
        <v>19</v>
      </c>
      <c r="F41" s="6" t="s">
        <v>19</v>
      </c>
      <c r="G41" s="7" t="s">
        <v>20</v>
      </c>
      <c r="I41" s="235"/>
      <c r="J41" s="6" t="s">
        <v>19</v>
      </c>
      <c r="K41" s="6" t="s">
        <v>19</v>
      </c>
      <c r="L41" s="6" t="s">
        <v>19</v>
      </c>
      <c r="M41" s="6" t="s">
        <v>19</v>
      </c>
      <c r="N41" s="6" t="s">
        <v>19</v>
      </c>
      <c r="O41" s="7" t="s">
        <v>20</v>
      </c>
    </row>
    <row r="42" spans="1:15">
      <c r="A42" s="8" t="s">
        <v>37</v>
      </c>
      <c r="B42" s="2">
        <v>6482322.3600000003</v>
      </c>
      <c r="C42" s="2">
        <v>6936830.2800000003</v>
      </c>
      <c r="D42" s="2">
        <v>6874052.3400000017</v>
      </c>
      <c r="E42" s="2">
        <v>7134609.2999999989</v>
      </c>
      <c r="F42" s="2">
        <v>6641986.0199999996</v>
      </c>
      <c r="G42" s="9">
        <v>34069800.299999997</v>
      </c>
      <c r="H42" s="10"/>
      <c r="I42" s="8" t="s">
        <v>37</v>
      </c>
      <c r="J42" s="2">
        <f>B42*$A$37</f>
        <v>6611968.8072000006</v>
      </c>
      <c r="K42" s="2">
        <f t="shared" ref="K42:N49" si="22">C42*$A$37</f>
        <v>7075566.8856000006</v>
      </c>
      <c r="L42" s="2">
        <f t="shared" si="22"/>
        <v>7011533.3868000023</v>
      </c>
      <c r="M42" s="2">
        <f t="shared" si="22"/>
        <v>7277301.4859999986</v>
      </c>
      <c r="N42" s="2">
        <f t="shared" si="22"/>
        <v>6774825.7403999995</v>
      </c>
      <c r="O42" s="9">
        <f t="shared" ref="O42:O49" si="23">SUM(J42:N42)</f>
        <v>34751196.306000002</v>
      </c>
    </row>
    <row r="43" spans="1:15">
      <c r="A43" s="8" t="s">
        <v>38</v>
      </c>
      <c r="B43" s="2">
        <v>4621.2120000000014</v>
      </c>
      <c r="C43" s="2">
        <v>4621.2120000000014</v>
      </c>
      <c r="D43" s="2">
        <v>4621.2120000000004</v>
      </c>
      <c r="E43" s="2">
        <v>4621.2120000000004</v>
      </c>
      <c r="F43" s="2">
        <v>4621.2120000000014</v>
      </c>
      <c r="G43" s="9">
        <v>23106.060000000005</v>
      </c>
      <c r="H43" s="10"/>
      <c r="I43" s="8" t="s">
        <v>38</v>
      </c>
      <c r="J43" s="2">
        <f>B43*$A$37</f>
        <v>4713.6362400000016</v>
      </c>
      <c r="K43" s="2">
        <f t="shared" si="22"/>
        <v>4713.6362400000016</v>
      </c>
      <c r="L43" s="2">
        <f t="shared" si="22"/>
        <v>4713.6362400000007</v>
      </c>
      <c r="M43" s="2">
        <f t="shared" si="22"/>
        <v>4713.6362400000007</v>
      </c>
      <c r="N43" s="2">
        <f t="shared" si="22"/>
        <v>4713.6362400000016</v>
      </c>
      <c r="O43" s="9">
        <f t="shared" si="23"/>
        <v>23568.181200000006</v>
      </c>
    </row>
    <row r="44" spans="1:15">
      <c r="A44" s="8" t="s">
        <v>39</v>
      </c>
      <c r="B44" s="2">
        <v>4381159.3906881465</v>
      </c>
      <c r="C44" s="2">
        <v>4589675.9646150777</v>
      </c>
      <c r="D44" s="2">
        <v>4754944.5540504698</v>
      </c>
      <c r="E44" s="2">
        <v>4754944.5540504698</v>
      </c>
      <c r="F44" s="2">
        <v>4754944.5540504698</v>
      </c>
      <c r="G44" s="9">
        <v>23235669.017454632</v>
      </c>
      <c r="H44" s="10"/>
      <c r="I44" s="8" t="s">
        <v>39</v>
      </c>
      <c r="J44" s="2">
        <f t="shared" ref="J44:J49" si="24">B44*$A$37</f>
        <v>4468782.578501909</v>
      </c>
      <c r="K44" s="2">
        <f t="shared" si="22"/>
        <v>4681469.4839073792</v>
      </c>
      <c r="L44" s="2">
        <f t="shared" si="22"/>
        <v>4850043.4451314788</v>
      </c>
      <c r="M44" s="2">
        <f t="shared" si="22"/>
        <v>4850043.4451314788</v>
      </c>
      <c r="N44" s="2">
        <f t="shared" si="22"/>
        <v>4850043.4451314788</v>
      </c>
      <c r="O44" s="9">
        <f t="shared" si="23"/>
        <v>23700382.397803724</v>
      </c>
    </row>
    <row r="45" spans="1:15">
      <c r="A45" s="8" t="s">
        <v>40</v>
      </c>
      <c r="B45" s="2">
        <v>86808.483952410301</v>
      </c>
      <c r="C45" s="2">
        <v>86808.48395241033</v>
      </c>
      <c r="D45" s="2">
        <v>86808.483952410301</v>
      </c>
      <c r="E45" s="2">
        <v>86808.483952410315</v>
      </c>
      <c r="F45" s="2">
        <v>86808.483952410286</v>
      </c>
      <c r="G45" s="9">
        <v>434042.41976205155</v>
      </c>
      <c r="H45" s="10"/>
      <c r="I45" s="8" t="s">
        <v>40</v>
      </c>
      <c r="J45" s="2">
        <f t="shared" si="24"/>
        <v>88544.65363145851</v>
      </c>
      <c r="K45" s="2">
        <f t="shared" si="22"/>
        <v>88544.653631458539</v>
      </c>
      <c r="L45" s="2">
        <f t="shared" si="22"/>
        <v>88544.65363145851</v>
      </c>
      <c r="M45" s="2">
        <f t="shared" si="22"/>
        <v>88544.653631458525</v>
      </c>
      <c r="N45" s="2">
        <f t="shared" si="22"/>
        <v>88544.653631458496</v>
      </c>
      <c r="O45" s="9">
        <f t="shared" si="23"/>
        <v>442723.26815729262</v>
      </c>
    </row>
    <row r="46" spans="1:15">
      <c r="A46" s="8" t="s">
        <v>41</v>
      </c>
      <c r="B46" s="2">
        <v>1571819.9999999995</v>
      </c>
      <c r="C46" s="2">
        <v>1687998.0000000005</v>
      </c>
      <c r="D46" s="2">
        <v>1820577.6000000003</v>
      </c>
      <c r="E46" s="2">
        <v>1820577.6</v>
      </c>
      <c r="F46" s="2">
        <v>1820577.6</v>
      </c>
      <c r="G46" s="12">
        <v>8721550.8000000007</v>
      </c>
      <c r="H46" s="10"/>
      <c r="I46" s="8" t="s">
        <v>41</v>
      </c>
      <c r="J46" s="11">
        <f t="shared" si="24"/>
        <v>1603256.3999999994</v>
      </c>
      <c r="K46" s="11">
        <f t="shared" si="22"/>
        <v>1721757.9600000004</v>
      </c>
      <c r="L46" s="11">
        <f t="shared" si="22"/>
        <v>1856989.1520000005</v>
      </c>
      <c r="M46" s="11">
        <f t="shared" si="22"/>
        <v>1856989.1520000002</v>
      </c>
      <c r="N46" s="11">
        <f t="shared" si="22"/>
        <v>1856989.1520000002</v>
      </c>
      <c r="O46" s="12">
        <f t="shared" si="23"/>
        <v>8895981.8160000015</v>
      </c>
    </row>
    <row r="47" spans="1:15">
      <c r="A47" s="8" t="s">
        <v>42</v>
      </c>
      <c r="B47" s="2">
        <v>567101.98364106985</v>
      </c>
      <c r="C47" s="2">
        <v>567101.98364106985</v>
      </c>
      <c r="D47" s="2">
        <v>567101.98364106962</v>
      </c>
      <c r="E47" s="2">
        <v>567101.98364106962</v>
      </c>
      <c r="F47" s="2">
        <v>567101.98364106985</v>
      </c>
      <c r="G47" s="9">
        <v>2835509.9182053488</v>
      </c>
      <c r="H47" s="10"/>
      <c r="I47" s="8" t="s">
        <v>42</v>
      </c>
      <c r="J47" s="2">
        <f>B47*$A$37</f>
        <v>578444.02331389126</v>
      </c>
      <c r="K47" s="2">
        <f t="shared" si="22"/>
        <v>578444.02331389126</v>
      </c>
      <c r="L47" s="2">
        <f t="shared" si="22"/>
        <v>578444.02331389103</v>
      </c>
      <c r="M47" s="2">
        <f t="shared" si="22"/>
        <v>578444.02331389103</v>
      </c>
      <c r="N47" s="2">
        <f t="shared" si="22"/>
        <v>578444.02331389126</v>
      </c>
      <c r="O47" s="9">
        <f t="shared" si="23"/>
        <v>2892220.1165694557</v>
      </c>
    </row>
    <row r="48" spans="1:15">
      <c r="A48" s="8" t="s">
        <v>43</v>
      </c>
      <c r="B48" s="2">
        <v>2401270.429311852</v>
      </c>
      <c r="C48" s="2">
        <v>2515556.3153849235</v>
      </c>
      <c r="D48" s="2">
        <v>2606138.4059495302</v>
      </c>
      <c r="E48" s="2">
        <v>2606138.4059495297</v>
      </c>
      <c r="F48" s="2">
        <v>2606138.4059495297</v>
      </c>
      <c r="G48" s="9">
        <v>12735241.962545365</v>
      </c>
      <c r="H48" s="10"/>
      <c r="I48" s="8" t="s">
        <v>43</v>
      </c>
      <c r="J48" s="2">
        <f t="shared" si="24"/>
        <v>2449295.8378980891</v>
      </c>
      <c r="K48" s="2">
        <f t="shared" si="22"/>
        <v>2565867.4416926219</v>
      </c>
      <c r="L48" s="2">
        <f t="shared" si="22"/>
        <v>2658261.1740685208</v>
      </c>
      <c r="M48" s="2">
        <f t="shared" si="22"/>
        <v>2658261.1740685203</v>
      </c>
      <c r="N48" s="2">
        <f t="shared" si="22"/>
        <v>2658261.1740685203</v>
      </c>
      <c r="O48" s="9">
        <f t="shared" si="23"/>
        <v>12989946.801796272</v>
      </c>
    </row>
    <row r="49" spans="1:15">
      <c r="A49" s="8" t="s">
        <v>99</v>
      </c>
      <c r="B49" s="2">
        <v>398412.00000000023</v>
      </c>
      <c r="C49" s="2">
        <v>398412.00000000012</v>
      </c>
      <c r="D49" s="2">
        <v>398412.00000000012</v>
      </c>
      <c r="E49" s="2">
        <v>398412.00000000023</v>
      </c>
      <c r="F49" s="2">
        <v>398412.00000000023</v>
      </c>
      <c r="G49" s="9">
        <v>1992060.0000000009</v>
      </c>
      <c r="H49" s="10"/>
      <c r="I49" s="8" t="s">
        <v>99</v>
      </c>
      <c r="J49" s="2">
        <f t="shared" si="24"/>
        <v>406380.24000000022</v>
      </c>
      <c r="K49" s="2">
        <f t="shared" si="22"/>
        <v>406380.24000000011</v>
      </c>
      <c r="L49" s="2">
        <f t="shared" si="22"/>
        <v>406380.24000000011</v>
      </c>
      <c r="M49" s="2">
        <f t="shared" si="22"/>
        <v>406380.24000000022</v>
      </c>
      <c r="N49" s="2">
        <f t="shared" si="22"/>
        <v>406380.24000000022</v>
      </c>
      <c r="O49" s="9">
        <f t="shared" si="23"/>
        <v>2031901.2000000009</v>
      </c>
    </row>
    <row r="50" spans="1:15" ht="13" thickBot="1">
      <c r="A50" s="13" t="s">
        <v>44</v>
      </c>
      <c r="B50" s="14">
        <v>15893515.859593481</v>
      </c>
      <c r="C50" s="14">
        <v>16787004.239593484</v>
      </c>
      <c r="D50" s="14">
        <v>17112656.579593483</v>
      </c>
      <c r="E50" s="14">
        <v>17373213.539593481</v>
      </c>
      <c r="F50" s="14">
        <v>16880590.259593479</v>
      </c>
      <c r="G50" s="15">
        <v>84046980.477967396</v>
      </c>
      <c r="H50" s="16"/>
      <c r="I50" s="13" t="s">
        <v>44</v>
      </c>
      <c r="J50" s="14">
        <f>SUM(J42:J49)</f>
        <v>16211386.176785346</v>
      </c>
      <c r="K50" s="14">
        <f t="shared" ref="K50:O50" si="25">SUM(K42:K49)</f>
        <v>17122744.324385352</v>
      </c>
      <c r="L50" s="14">
        <f t="shared" si="25"/>
        <v>17454909.711185351</v>
      </c>
      <c r="M50" s="14">
        <f t="shared" si="25"/>
        <v>17720677.810385346</v>
      </c>
      <c r="N50" s="14">
        <f t="shared" si="25"/>
        <v>17218202.064785346</v>
      </c>
      <c r="O50" s="15">
        <f t="shared" si="25"/>
        <v>85727920.087526754</v>
      </c>
    </row>
    <row r="53" spans="1:15" ht="13.5" thickBot="1">
      <c r="A53" s="1" t="s">
        <v>24</v>
      </c>
      <c r="B53" s="2"/>
      <c r="C53" s="2"/>
      <c r="D53" s="2"/>
      <c r="E53" s="2"/>
      <c r="F53" s="2"/>
      <c r="G53" s="2"/>
      <c r="I53" s="1" t="s">
        <v>24</v>
      </c>
      <c r="J53" s="2"/>
      <c r="K53" s="2"/>
      <c r="L53" s="2"/>
      <c r="M53" s="2"/>
      <c r="N53" s="2"/>
      <c r="O53" s="2"/>
    </row>
    <row r="54" spans="1:15" ht="12.75" customHeight="1">
      <c r="A54" s="234" t="s">
        <v>97</v>
      </c>
      <c r="B54" s="4" t="s">
        <v>89</v>
      </c>
      <c r="C54" s="4" t="s">
        <v>90</v>
      </c>
      <c r="D54" s="4" t="s">
        <v>91</v>
      </c>
      <c r="E54" s="4" t="s">
        <v>92</v>
      </c>
      <c r="F54" s="4" t="s">
        <v>93</v>
      </c>
      <c r="G54" s="5" t="s">
        <v>18</v>
      </c>
      <c r="I54" s="234" t="s">
        <v>98</v>
      </c>
      <c r="J54" s="4" t="s">
        <v>89</v>
      </c>
      <c r="K54" s="4" t="s">
        <v>90</v>
      </c>
      <c r="L54" s="4" t="s">
        <v>91</v>
      </c>
      <c r="M54" s="4" t="s">
        <v>92</v>
      </c>
      <c r="N54" s="4" t="s">
        <v>93</v>
      </c>
      <c r="O54" s="5" t="s">
        <v>18</v>
      </c>
    </row>
    <row r="55" spans="1:15">
      <c r="A55" s="235"/>
      <c r="B55" s="6" t="s">
        <v>19</v>
      </c>
      <c r="C55" s="6" t="s">
        <v>19</v>
      </c>
      <c r="D55" s="6" t="s">
        <v>19</v>
      </c>
      <c r="E55" s="6" t="s">
        <v>19</v>
      </c>
      <c r="F55" s="6" t="s">
        <v>19</v>
      </c>
      <c r="G55" s="7" t="s">
        <v>20</v>
      </c>
      <c r="I55" s="235"/>
      <c r="J55" s="6" t="s">
        <v>19</v>
      </c>
      <c r="K55" s="6" t="s">
        <v>19</v>
      </c>
      <c r="L55" s="6" t="s">
        <v>19</v>
      </c>
      <c r="M55" s="6" t="s">
        <v>19</v>
      </c>
      <c r="N55" s="6" t="s">
        <v>19</v>
      </c>
      <c r="O55" s="7" t="s">
        <v>20</v>
      </c>
    </row>
    <row r="56" spans="1:15">
      <c r="A56" s="8" t="s">
        <v>100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9">
        <v>0</v>
      </c>
      <c r="H56" s="10"/>
      <c r="I56" s="8" t="s">
        <v>100</v>
      </c>
      <c r="J56" s="2">
        <f t="shared" ref="J56" si="26">B56*$A$37</f>
        <v>0</v>
      </c>
      <c r="K56" s="2">
        <f>C56*$A$37</f>
        <v>0</v>
      </c>
      <c r="L56" s="2">
        <f>D56*$A$37</f>
        <v>0</v>
      </c>
      <c r="M56" s="2">
        <f>E56*$A$37</f>
        <v>0</v>
      </c>
      <c r="N56" s="2">
        <f>F56*$A$37</f>
        <v>0</v>
      </c>
      <c r="O56" s="9">
        <f>SUM(J56:N56)</f>
        <v>0</v>
      </c>
    </row>
    <row r="57" spans="1:15">
      <c r="A57" s="8" t="s">
        <v>49</v>
      </c>
      <c r="B57" s="2">
        <v>1203125.542454883</v>
      </c>
      <c r="C57" s="2">
        <v>1207156.9853825814</v>
      </c>
      <c r="D57" s="2">
        <v>1213807.688368628</v>
      </c>
      <c r="E57" s="2">
        <v>1220887.9261781787</v>
      </c>
      <c r="F57" s="2">
        <v>1226598.8514566154</v>
      </c>
      <c r="G57" s="9">
        <v>6071576.9938408863</v>
      </c>
      <c r="H57" s="10"/>
      <c r="I57" s="8" t="s">
        <v>49</v>
      </c>
      <c r="J57" s="2">
        <f>B57*$A$37</f>
        <v>1227188.0533039807</v>
      </c>
      <c r="K57" s="2">
        <f t="shared" ref="K57:N59" si="27">C57*$A$37</f>
        <v>1231300.1250902331</v>
      </c>
      <c r="L57" s="2">
        <f t="shared" si="27"/>
        <v>1238083.8421360005</v>
      </c>
      <c r="M57" s="2">
        <f t="shared" si="27"/>
        <v>1245305.6847017424</v>
      </c>
      <c r="N57" s="2">
        <f t="shared" si="27"/>
        <v>1251130.8284857478</v>
      </c>
      <c r="O57" s="9">
        <f t="shared" ref="O57:O59" si="28">SUM(J57:N57)</f>
        <v>6193008.5337177049</v>
      </c>
    </row>
    <row r="58" spans="1:15">
      <c r="A58" s="8" t="s">
        <v>101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9">
        <v>0</v>
      </c>
      <c r="H58" s="10"/>
      <c r="I58" s="8" t="s">
        <v>101</v>
      </c>
      <c r="J58" s="2">
        <f t="shared" ref="J58:J59" si="29">B58*$A$37</f>
        <v>0</v>
      </c>
      <c r="K58" s="2">
        <f t="shared" si="27"/>
        <v>0</v>
      </c>
      <c r="L58" s="2">
        <f t="shared" si="27"/>
        <v>0</v>
      </c>
      <c r="M58" s="2">
        <f t="shared" si="27"/>
        <v>0</v>
      </c>
      <c r="N58" s="2">
        <f t="shared" si="27"/>
        <v>0</v>
      </c>
      <c r="O58" s="9">
        <f t="shared" si="28"/>
        <v>0</v>
      </c>
    </row>
    <row r="59" spans="1:15">
      <c r="A59" s="8" t="s">
        <v>45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9">
        <v>0</v>
      </c>
      <c r="H59" s="10"/>
      <c r="I59" s="8" t="s">
        <v>45</v>
      </c>
      <c r="J59" s="2">
        <f t="shared" si="29"/>
        <v>0</v>
      </c>
      <c r="K59" s="2">
        <f t="shared" si="27"/>
        <v>0</v>
      </c>
      <c r="L59" s="2">
        <f t="shared" si="27"/>
        <v>0</v>
      </c>
      <c r="M59" s="2">
        <f t="shared" si="27"/>
        <v>0</v>
      </c>
      <c r="N59" s="2">
        <f t="shared" si="27"/>
        <v>0</v>
      </c>
      <c r="O59" s="9">
        <f t="shared" si="28"/>
        <v>0</v>
      </c>
    </row>
    <row r="60" spans="1:15">
      <c r="A60" s="8" t="s">
        <v>102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9">
        <v>0</v>
      </c>
      <c r="H60" s="10"/>
      <c r="I60" s="8" t="s">
        <v>102</v>
      </c>
      <c r="J60" s="2">
        <f>B60*$A$37</f>
        <v>0</v>
      </c>
      <c r="K60" s="2">
        <f>C60*$A$37</f>
        <v>0</v>
      </c>
      <c r="L60" s="2">
        <f>D60*$A$37</f>
        <v>0</v>
      </c>
      <c r="M60" s="2">
        <f>E60*$A$37</f>
        <v>0</v>
      </c>
      <c r="N60" s="2">
        <f>F60*$A$37</f>
        <v>0</v>
      </c>
      <c r="O60" s="9">
        <f>SUM(J60:N60)</f>
        <v>0</v>
      </c>
    </row>
    <row r="61" spans="1:15" ht="13" thickBot="1">
      <c r="A61" s="13" t="s">
        <v>46</v>
      </c>
      <c r="B61" s="14">
        <v>1203125.542454883</v>
      </c>
      <c r="C61" s="14">
        <v>1207156.9853825814</v>
      </c>
      <c r="D61" s="14">
        <v>1213807.688368628</v>
      </c>
      <c r="E61" s="14">
        <v>1220887.9261781787</v>
      </c>
      <c r="F61" s="14">
        <v>1226598.8514566154</v>
      </c>
      <c r="G61" s="15">
        <v>6071576.9938408863</v>
      </c>
      <c r="H61" s="16"/>
      <c r="I61" s="13" t="s">
        <v>46</v>
      </c>
      <c r="J61" s="14">
        <f t="shared" ref="J61:O61" si="30">SUM(J56:J60)</f>
        <v>1227188.0533039807</v>
      </c>
      <c r="K61" s="14">
        <f t="shared" si="30"/>
        <v>1231300.1250902331</v>
      </c>
      <c r="L61" s="14">
        <f t="shared" si="30"/>
        <v>1238083.8421360005</v>
      </c>
      <c r="M61" s="14">
        <f t="shared" si="30"/>
        <v>1245305.6847017424</v>
      </c>
      <c r="N61" s="14">
        <f t="shared" si="30"/>
        <v>1251130.8284857478</v>
      </c>
      <c r="O61" s="15">
        <f t="shared" si="30"/>
        <v>6193008.5337177049</v>
      </c>
    </row>
    <row r="64" spans="1:15" ht="13.5" thickBot="1">
      <c r="A64" s="1" t="s">
        <v>94</v>
      </c>
      <c r="B64" s="2"/>
      <c r="C64" s="2"/>
      <c r="D64" s="2"/>
      <c r="E64" s="2"/>
      <c r="F64" s="2"/>
      <c r="G64" s="2"/>
      <c r="I64" s="1" t="s">
        <v>94</v>
      </c>
      <c r="J64" s="2"/>
      <c r="K64" s="2"/>
      <c r="L64" s="2"/>
      <c r="M64" s="2"/>
      <c r="N64" s="2"/>
      <c r="O64" s="2"/>
    </row>
    <row r="65" spans="1:15" ht="12.75" customHeight="1">
      <c r="A65" s="234" t="s">
        <v>97</v>
      </c>
      <c r="B65" s="4" t="s">
        <v>89</v>
      </c>
      <c r="C65" s="4" t="s">
        <v>90</v>
      </c>
      <c r="D65" s="4" t="s">
        <v>91</v>
      </c>
      <c r="E65" s="4" t="s">
        <v>92</v>
      </c>
      <c r="F65" s="4" t="s">
        <v>93</v>
      </c>
      <c r="G65" s="5" t="s">
        <v>18</v>
      </c>
      <c r="I65" s="234" t="s">
        <v>98</v>
      </c>
      <c r="J65" s="4" t="s">
        <v>89</v>
      </c>
      <c r="K65" s="4" t="s">
        <v>90</v>
      </c>
      <c r="L65" s="4" t="s">
        <v>91</v>
      </c>
      <c r="M65" s="4" t="s">
        <v>92</v>
      </c>
      <c r="N65" s="4" t="s">
        <v>93</v>
      </c>
      <c r="O65" s="5" t="s">
        <v>18</v>
      </c>
    </row>
    <row r="66" spans="1:15">
      <c r="A66" s="235"/>
      <c r="B66" s="6" t="s">
        <v>19</v>
      </c>
      <c r="C66" s="6" t="s">
        <v>19</v>
      </c>
      <c r="D66" s="6" t="s">
        <v>19</v>
      </c>
      <c r="E66" s="6" t="s">
        <v>19</v>
      </c>
      <c r="F66" s="6" t="s">
        <v>19</v>
      </c>
      <c r="G66" s="7" t="s">
        <v>20</v>
      </c>
      <c r="I66" s="235"/>
      <c r="J66" s="6" t="s">
        <v>19</v>
      </c>
      <c r="K66" s="6" t="s">
        <v>19</v>
      </c>
      <c r="L66" s="6" t="s">
        <v>19</v>
      </c>
      <c r="M66" s="6" t="s">
        <v>19</v>
      </c>
      <c r="N66" s="6" t="s">
        <v>19</v>
      </c>
      <c r="O66" s="7" t="s">
        <v>20</v>
      </c>
    </row>
    <row r="67" spans="1:15">
      <c r="A67" s="8" t="s">
        <v>100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9">
        <v>0</v>
      </c>
      <c r="H67" s="10"/>
      <c r="I67" s="8" t="s">
        <v>100</v>
      </c>
      <c r="J67" s="2">
        <f t="shared" ref="J67" si="31">B67*$A$37</f>
        <v>0</v>
      </c>
      <c r="K67" s="2">
        <f>C67*$A$37</f>
        <v>0</v>
      </c>
      <c r="L67" s="2">
        <f>D67*$A$37</f>
        <v>0</v>
      </c>
      <c r="M67" s="2">
        <f>E67*$A$37</f>
        <v>0</v>
      </c>
      <c r="N67" s="2">
        <f>F67*$A$37</f>
        <v>0</v>
      </c>
      <c r="O67" s="9">
        <f>SUM(J67:N67)</f>
        <v>0</v>
      </c>
    </row>
    <row r="68" spans="1:15">
      <c r="A68" s="8" t="s">
        <v>49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9">
        <v>0</v>
      </c>
      <c r="H68" s="10"/>
      <c r="I68" s="8" t="s">
        <v>49</v>
      </c>
      <c r="J68" s="2">
        <f>B68*$A$37</f>
        <v>0</v>
      </c>
      <c r="K68" s="2">
        <f t="shared" ref="K68:N70" si="32">C68*$A$37</f>
        <v>0</v>
      </c>
      <c r="L68" s="2">
        <f t="shared" si="32"/>
        <v>0</v>
      </c>
      <c r="M68" s="2">
        <f t="shared" si="32"/>
        <v>0</v>
      </c>
      <c r="N68" s="2">
        <f t="shared" si="32"/>
        <v>0</v>
      </c>
      <c r="O68" s="9">
        <f t="shared" ref="O68:O70" si="33">SUM(J68:N68)</f>
        <v>0</v>
      </c>
    </row>
    <row r="69" spans="1:15">
      <c r="A69" s="8" t="s">
        <v>101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9">
        <v>0</v>
      </c>
      <c r="H69" s="10"/>
      <c r="I69" s="8" t="s">
        <v>101</v>
      </c>
      <c r="J69" s="2">
        <f t="shared" ref="J69:J70" si="34">B69*$A$37</f>
        <v>0</v>
      </c>
      <c r="K69" s="2">
        <f t="shared" si="32"/>
        <v>0</v>
      </c>
      <c r="L69" s="2">
        <f t="shared" si="32"/>
        <v>0</v>
      </c>
      <c r="M69" s="2">
        <f t="shared" si="32"/>
        <v>0</v>
      </c>
      <c r="N69" s="2">
        <f t="shared" si="32"/>
        <v>0</v>
      </c>
      <c r="O69" s="9">
        <f t="shared" si="33"/>
        <v>0</v>
      </c>
    </row>
    <row r="70" spans="1:15">
      <c r="A70" s="8" t="s">
        <v>45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9">
        <v>0</v>
      </c>
      <c r="H70" s="10"/>
      <c r="I70" s="8" t="s">
        <v>45</v>
      </c>
      <c r="J70" s="2">
        <f t="shared" si="34"/>
        <v>0</v>
      </c>
      <c r="K70" s="2">
        <f t="shared" si="32"/>
        <v>0</v>
      </c>
      <c r="L70" s="2">
        <f t="shared" si="32"/>
        <v>0</v>
      </c>
      <c r="M70" s="2">
        <f t="shared" si="32"/>
        <v>0</v>
      </c>
      <c r="N70" s="2">
        <f t="shared" si="32"/>
        <v>0</v>
      </c>
      <c r="O70" s="9">
        <f t="shared" si="33"/>
        <v>0</v>
      </c>
    </row>
    <row r="71" spans="1:15">
      <c r="A71" s="8" t="s">
        <v>102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9">
        <v>0</v>
      </c>
      <c r="H71" s="10"/>
      <c r="I71" s="8" t="s">
        <v>102</v>
      </c>
      <c r="J71" s="2">
        <f>B71*$A$37</f>
        <v>0</v>
      </c>
      <c r="K71" s="2">
        <f>C71*$A$37</f>
        <v>0</v>
      </c>
      <c r="L71" s="2">
        <f>D71*$A$37</f>
        <v>0</v>
      </c>
      <c r="M71" s="2">
        <f>E71*$A$37</f>
        <v>0</v>
      </c>
      <c r="N71" s="2">
        <f>F71*$A$37</f>
        <v>0</v>
      </c>
      <c r="O71" s="9">
        <f>SUM(J71:N71)</f>
        <v>0</v>
      </c>
    </row>
    <row r="72" spans="1:15" ht="13" thickBot="1">
      <c r="A72" s="13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5">
        <v>0</v>
      </c>
      <c r="H72" s="16"/>
      <c r="I72" s="13" t="s">
        <v>46</v>
      </c>
      <c r="J72" s="14">
        <f t="shared" ref="J72:O72" si="35">SUM(J67:J71)</f>
        <v>0</v>
      </c>
      <c r="K72" s="14">
        <f t="shared" si="35"/>
        <v>0</v>
      </c>
      <c r="L72" s="14">
        <f t="shared" si="35"/>
        <v>0</v>
      </c>
      <c r="M72" s="14">
        <f t="shared" si="35"/>
        <v>0</v>
      </c>
      <c r="N72" s="14">
        <f t="shared" si="35"/>
        <v>0</v>
      </c>
      <c r="O72" s="15">
        <f t="shared" si="35"/>
        <v>0</v>
      </c>
    </row>
    <row r="75" spans="1:15" ht="13.5" thickBot="1">
      <c r="A75" s="1" t="s">
        <v>47</v>
      </c>
      <c r="B75" s="2"/>
      <c r="C75" s="2"/>
      <c r="D75" s="2"/>
      <c r="E75" s="2"/>
      <c r="F75" s="2"/>
      <c r="G75" s="2"/>
      <c r="I75" s="1" t="s">
        <v>47</v>
      </c>
      <c r="J75" s="2"/>
      <c r="K75" s="2"/>
      <c r="L75" s="2"/>
      <c r="M75" s="2"/>
      <c r="N75" s="2"/>
      <c r="O75" s="2"/>
    </row>
    <row r="76" spans="1:15" ht="12.75" customHeight="1">
      <c r="A76" s="234" t="s">
        <v>97</v>
      </c>
      <c r="B76" s="4" t="s">
        <v>89</v>
      </c>
      <c r="C76" s="4" t="s">
        <v>90</v>
      </c>
      <c r="D76" s="4" t="s">
        <v>91</v>
      </c>
      <c r="E76" s="4" t="s">
        <v>92</v>
      </c>
      <c r="F76" s="4" t="s">
        <v>93</v>
      </c>
      <c r="G76" s="5" t="s">
        <v>18</v>
      </c>
      <c r="I76" s="234" t="s">
        <v>98</v>
      </c>
      <c r="J76" s="4" t="s">
        <v>89</v>
      </c>
      <c r="K76" s="4" t="s">
        <v>90</v>
      </c>
      <c r="L76" s="4" t="s">
        <v>91</v>
      </c>
      <c r="M76" s="4" t="s">
        <v>92</v>
      </c>
      <c r="N76" s="4" t="s">
        <v>93</v>
      </c>
      <c r="O76" s="5" t="s">
        <v>18</v>
      </c>
    </row>
    <row r="77" spans="1:15">
      <c r="A77" s="235"/>
      <c r="B77" s="6" t="s">
        <v>19</v>
      </c>
      <c r="C77" s="6" t="s">
        <v>19</v>
      </c>
      <c r="D77" s="6" t="s">
        <v>19</v>
      </c>
      <c r="E77" s="6" t="s">
        <v>19</v>
      </c>
      <c r="F77" s="6" t="s">
        <v>19</v>
      </c>
      <c r="G77" s="7" t="s">
        <v>20</v>
      </c>
      <c r="I77" s="235"/>
      <c r="J77" s="6" t="s">
        <v>19</v>
      </c>
      <c r="K77" s="6" t="s">
        <v>19</v>
      </c>
      <c r="L77" s="6" t="s">
        <v>19</v>
      </c>
      <c r="M77" s="6" t="s">
        <v>19</v>
      </c>
      <c r="N77" s="6" t="s">
        <v>19</v>
      </c>
      <c r="O77" s="7" t="s">
        <v>20</v>
      </c>
    </row>
    <row r="78" spans="1:15">
      <c r="A78" s="8" t="s">
        <v>100</v>
      </c>
      <c r="B78" s="2">
        <v>0</v>
      </c>
      <c r="C78" s="2">
        <v>6198476.724148361</v>
      </c>
      <c r="D78" s="2">
        <v>0</v>
      </c>
      <c r="E78" s="2">
        <v>0</v>
      </c>
      <c r="F78" s="2">
        <v>0</v>
      </c>
      <c r="G78" s="9">
        <v>6198476.724148361</v>
      </c>
      <c r="H78" s="10"/>
      <c r="I78" s="8" t="s">
        <v>100</v>
      </c>
      <c r="J78" s="2">
        <f>B78*$A$37</f>
        <v>0</v>
      </c>
      <c r="K78" s="2">
        <f>C78*$A$37</f>
        <v>6322446.2586313281</v>
      </c>
      <c r="L78" s="2">
        <f>D78*$A$37</f>
        <v>0</v>
      </c>
      <c r="M78" s="2">
        <f>E78*$A$37</f>
        <v>0</v>
      </c>
      <c r="N78" s="2">
        <f>F78*$A$37</f>
        <v>0</v>
      </c>
      <c r="O78" s="9">
        <f>SUM(J78:N78)</f>
        <v>6322446.2586313281</v>
      </c>
    </row>
    <row r="79" spans="1:15">
      <c r="A79" s="8" t="s">
        <v>49</v>
      </c>
      <c r="B79" s="2">
        <v>1158178.7846591605</v>
      </c>
      <c r="C79" s="2">
        <v>1161782.4506982057</v>
      </c>
      <c r="D79" s="2">
        <v>1164325.9463652105</v>
      </c>
      <c r="E79" s="2">
        <v>1434660.5468942544</v>
      </c>
      <c r="F79" s="2">
        <v>1121008.7938739152</v>
      </c>
      <c r="G79" s="9">
        <v>6039956.5224907463</v>
      </c>
      <c r="H79" s="10"/>
      <c r="I79" s="8" t="s">
        <v>49</v>
      </c>
      <c r="J79" s="2">
        <f t="shared" ref="J79:N82" si="36">B79*$A$37</f>
        <v>1181342.3603523439</v>
      </c>
      <c r="K79" s="2">
        <f t="shared" si="36"/>
        <v>1185018.09971217</v>
      </c>
      <c r="L79" s="2">
        <f t="shared" si="36"/>
        <v>1187612.4652925148</v>
      </c>
      <c r="M79" s="2">
        <f t="shared" si="36"/>
        <v>1463353.7578321395</v>
      </c>
      <c r="N79" s="2">
        <f t="shared" si="36"/>
        <v>1143428.9697513937</v>
      </c>
      <c r="O79" s="9">
        <f>SUM(J79:N79)</f>
        <v>6160755.6529405611</v>
      </c>
    </row>
    <row r="80" spans="1:15">
      <c r="A80" s="8" t="s">
        <v>101</v>
      </c>
      <c r="B80" s="2">
        <v>8269221.2276534606</v>
      </c>
      <c r="C80" s="2">
        <v>4881662.3347546179</v>
      </c>
      <c r="D80" s="2">
        <v>11339592.162828047</v>
      </c>
      <c r="E80" s="2">
        <v>4728458.5837228112</v>
      </c>
      <c r="F80" s="2">
        <v>4736157.0863126395</v>
      </c>
      <c r="G80" s="9">
        <v>33955091.395271577</v>
      </c>
      <c r="H80" s="10"/>
      <c r="I80" s="8" t="s">
        <v>101</v>
      </c>
      <c r="J80" s="2">
        <f t="shared" si="36"/>
        <v>8434605.6522065308</v>
      </c>
      <c r="K80" s="2">
        <f t="shared" si="36"/>
        <v>4979295.5814497108</v>
      </c>
      <c r="L80" s="2">
        <f t="shared" si="36"/>
        <v>11566384.006084608</v>
      </c>
      <c r="M80" s="2">
        <f t="shared" si="36"/>
        <v>4823027.7553972676</v>
      </c>
      <c r="N80" s="2">
        <f t="shared" si="36"/>
        <v>4830880.2280388921</v>
      </c>
      <c r="O80" s="9">
        <f>SUM(J80:N80)</f>
        <v>34634193.223177008</v>
      </c>
    </row>
    <row r="81" spans="1:15">
      <c r="A81" s="8" t="s">
        <v>45</v>
      </c>
      <c r="B81" s="2">
        <v>0</v>
      </c>
      <c r="C81" s="2">
        <v>0</v>
      </c>
      <c r="D81" s="2">
        <v>1153964.1274624972</v>
      </c>
      <c r="E81" s="2">
        <v>402597.45545866294</v>
      </c>
      <c r="F81" s="2">
        <v>0</v>
      </c>
      <c r="G81" s="9">
        <v>1556561.5829211602</v>
      </c>
      <c r="H81" s="10"/>
      <c r="I81" s="8" t="s">
        <v>45</v>
      </c>
      <c r="J81" s="2">
        <f t="shared" si="36"/>
        <v>0</v>
      </c>
      <c r="K81" s="2">
        <f t="shared" si="36"/>
        <v>0</v>
      </c>
      <c r="L81" s="2">
        <f t="shared" si="36"/>
        <v>1177043.4100117472</v>
      </c>
      <c r="M81" s="2">
        <f t="shared" si="36"/>
        <v>410649.4045678362</v>
      </c>
      <c r="N81" s="2">
        <f t="shared" si="36"/>
        <v>0</v>
      </c>
      <c r="O81" s="9">
        <f>SUM(J81:N81)</f>
        <v>1587692.8145795832</v>
      </c>
    </row>
    <row r="82" spans="1:15">
      <c r="A82" s="8" t="s">
        <v>102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9">
        <v>0</v>
      </c>
      <c r="H82" s="10"/>
      <c r="I82" s="8" t="s">
        <v>102</v>
      </c>
      <c r="J82" s="2">
        <f>B82*$A$37</f>
        <v>0</v>
      </c>
      <c r="K82" s="2">
        <f t="shared" si="36"/>
        <v>0</v>
      </c>
      <c r="L82" s="2">
        <f t="shared" si="36"/>
        <v>0</v>
      </c>
      <c r="M82" s="2">
        <f t="shared" si="36"/>
        <v>0</v>
      </c>
      <c r="N82" s="2">
        <f t="shared" si="36"/>
        <v>0</v>
      </c>
      <c r="O82" s="9">
        <f t="shared" ref="O82" si="37">SUM(J82:N82)</f>
        <v>0</v>
      </c>
    </row>
    <row r="83" spans="1:15" ht="13" thickBot="1">
      <c r="A83" s="13" t="s">
        <v>50</v>
      </c>
      <c r="B83" s="14">
        <v>9427400.0123126209</v>
      </c>
      <c r="C83" s="14">
        <v>12241921.509601185</v>
      </c>
      <c r="D83" s="14">
        <v>13657882.236655755</v>
      </c>
      <c r="E83" s="14">
        <v>6565716.5860757288</v>
      </c>
      <c r="F83" s="14">
        <v>5857165.880186555</v>
      </c>
      <c r="G83" s="15">
        <v>47750086.224831849</v>
      </c>
      <c r="H83" s="16"/>
      <c r="I83" s="13" t="s">
        <v>50</v>
      </c>
      <c r="J83" s="14">
        <f t="shared" ref="J83:O83" si="38">SUM(J78:J82)</f>
        <v>9615948.0125588737</v>
      </c>
      <c r="K83" s="14">
        <f t="shared" si="38"/>
        <v>12486759.939793209</v>
      </c>
      <c r="L83" s="14">
        <f t="shared" si="38"/>
        <v>13931039.881388871</v>
      </c>
      <c r="M83" s="14">
        <f t="shared" si="38"/>
        <v>6697030.9177972432</v>
      </c>
      <c r="N83" s="14">
        <f t="shared" si="38"/>
        <v>5974309.1977902856</v>
      </c>
      <c r="O83" s="15">
        <f t="shared" si="38"/>
        <v>48705087.949328482</v>
      </c>
    </row>
    <row r="86" spans="1:15" ht="13.5" thickBot="1">
      <c r="A86" s="1" t="s">
        <v>51</v>
      </c>
      <c r="B86" s="2"/>
      <c r="C86" s="2"/>
      <c r="D86" s="2"/>
      <c r="E86" s="2"/>
      <c r="F86" s="2"/>
      <c r="G86" s="2"/>
      <c r="I86" s="1" t="s">
        <v>51</v>
      </c>
      <c r="J86" s="2"/>
      <c r="K86" s="2"/>
      <c r="L86" s="2"/>
      <c r="M86" s="2"/>
      <c r="N86" s="2"/>
      <c r="O86" s="2"/>
    </row>
    <row r="87" spans="1:15" ht="12.75" customHeight="1">
      <c r="A87" s="234" t="s">
        <v>97</v>
      </c>
      <c r="B87" s="4" t="s">
        <v>89</v>
      </c>
      <c r="C87" s="4" t="s">
        <v>90</v>
      </c>
      <c r="D87" s="4" t="s">
        <v>91</v>
      </c>
      <c r="E87" s="4" t="s">
        <v>92</v>
      </c>
      <c r="F87" s="4" t="s">
        <v>93</v>
      </c>
      <c r="G87" s="5" t="s">
        <v>18</v>
      </c>
      <c r="I87" s="234" t="s">
        <v>98</v>
      </c>
      <c r="J87" s="4" t="s">
        <v>89</v>
      </c>
      <c r="K87" s="4" t="s">
        <v>90</v>
      </c>
      <c r="L87" s="4" t="s">
        <v>91</v>
      </c>
      <c r="M87" s="4" t="s">
        <v>92</v>
      </c>
      <c r="N87" s="4" t="s">
        <v>93</v>
      </c>
      <c r="O87" s="5" t="s">
        <v>18</v>
      </c>
    </row>
    <row r="88" spans="1:15">
      <c r="A88" s="235"/>
      <c r="B88" s="6" t="s">
        <v>19</v>
      </c>
      <c r="C88" s="6" t="s">
        <v>19</v>
      </c>
      <c r="D88" s="6" t="s">
        <v>19</v>
      </c>
      <c r="E88" s="6" t="s">
        <v>19</v>
      </c>
      <c r="F88" s="6" t="s">
        <v>19</v>
      </c>
      <c r="G88" s="7" t="s">
        <v>20</v>
      </c>
      <c r="I88" s="235"/>
      <c r="J88" s="6" t="s">
        <v>19</v>
      </c>
      <c r="K88" s="6" t="s">
        <v>19</v>
      </c>
      <c r="L88" s="6" t="s">
        <v>19</v>
      </c>
      <c r="M88" s="6" t="s">
        <v>19</v>
      </c>
      <c r="N88" s="6" t="s">
        <v>19</v>
      </c>
      <c r="O88" s="7" t="s">
        <v>20</v>
      </c>
    </row>
    <row r="89" spans="1:15">
      <c r="A89" s="8" t="s">
        <v>101</v>
      </c>
      <c r="B89" s="2">
        <v>13961217.443790602</v>
      </c>
      <c r="C89" s="2">
        <v>14089147.143724948</v>
      </c>
      <c r="D89" s="2">
        <v>12921684.275003687</v>
      </c>
      <c r="E89" s="2">
        <v>13719651.965883447</v>
      </c>
      <c r="F89" s="2">
        <v>16964246.351491831</v>
      </c>
      <c r="G89" s="9">
        <v>71655947.179894507</v>
      </c>
      <c r="H89" s="10"/>
      <c r="I89" s="8" t="s">
        <v>101</v>
      </c>
      <c r="J89" s="2">
        <f t="shared" ref="J89:N92" si="39">B89*$A$37</f>
        <v>14240441.792666415</v>
      </c>
      <c r="K89" s="2">
        <f t="shared" si="39"/>
        <v>14370930.086599447</v>
      </c>
      <c r="L89" s="2">
        <f t="shared" si="39"/>
        <v>13180117.960503761</v>
      </c>
      <c r="M89" s="2">
        <f t="shared" si="39"/>
        <v>13994045.005201116</v>
      </c>
      <c r="N89" s="2">
        <f t="shared" si="39"/>
        <v>17303531.278521668</v>
      </c>
      <c r="O89" s="9">
        <f t="shared" ref="O89:O91" si="40">SUM(J89:N89)</f>
        <v>73089066.123492405</v>
      </c>
    </row>
    <row r="90" spans="1:15">
      <c r="A90" s="8" t="s">
        <v>48</v>
      </c>
      <c r="B90" s="2">
        <v>229619.54862317603</v>
      </c>
      <c r="C90" s="2">
        <v>604288.30572168098</v>
      </c>
      <c r="D90" s="2">
        <v>230533.42138653557</v>
      </c>
      <c r="E90" s="2">
        <v>466302.01131133066</v>
      </c>
      <c r="F90" s="2">
        <v>3372756.8318259879</v>
      </c>
      <c r="G90" s="9">
        <v>4903500.1188687114</v>
      </c>
      <c r="H90" s="10"/>
      <c r="I90" s="8" t="s">
        <v>48</v>
      </c>
      <c r="J90" s="2">
        <f t="shared" si="39"/>
        <v>234211.93959563956</v>
      </c>
      <c r="K90" s="2">
        <f t="shared" si="39"/>
        <v>616374.07183611463</v>
      </c>
      <c r="L90" s="2">
        <f t="shared" si="39"/>
        <v>235144.08981426628</v>
      </c>
      <c r="M90" s="2">
        <f t="shared" si="39"/>
        <v>475628.05153755727</v>
      </c>
      <c r="N90" s="2">
        <f t="shared" si="39"/>
        <v>3440211.9684625077</v>
      </c>
      <c r="O90" s="9">
        <f t="shared" si="40"/>
        <v>5001570.1212460855</v>
      </c>
    </row>
    <row r="91" spans="1:15">
      <c r="A91" s="8" t="s">
        <v>45</v>
      </c>
      <c r="B91" s="2">
        <v>104806.62755071848</v>
      </c>
      <c r="C91" s="2">
        <v>104969.68588978892</v>
      </c>
      <c r="D91" s="2">
        <v>105257.8634092507</v>
      </c>
      <c r="E91" s="2">
        <v>105567.21542293274</v>
      </c>
      <c r="F91" s="2">
        <v>105863.44134032192</v>
      </c>
      <c r="G91" s="9">
        <v>526464.8336130128</v>
      </c>
      <c r="H91" s="10"/>
      <c r="I91" s="8" t="s">
        <v>45</v>
      </c>
      <c r="J91" s="2">
        <f t="shared" si="39"/>
        <v>106902.76010173284</v>
      </c>
      <c r="K91" s="2">
        <f t="shared" si="39"/>
        <v>107069.0796075847</v>
      </c>
      <c r="L91" s="2">
        <f t="shared" si="39"/>
        <v>107363.02067743572</v>
      </c>
      <c r="M91" s="2">
        <f t="shared" si="39"/>
        <v>107678.5597313914</v>
      </c>
      <c r="N91" s="2">
        <f t="shared" si="39"/>
        <v>107980.71016712836</v>
      </c>
      <c r="O91" s="9">
        <f t="shared" si="40"/>
        <v>536994.13028527307</v>
      </c>
    </row>
    <row r="92" spans="1:15">
      <c r="A92" s="8" t="s">
        <v>49</v>
      </c>
      <c r="B92" s="2">
        <v>2655804.8622954707</v>
      </c>
      <c r="C92" s="2">
        <v>2483585.6674323999</v>
      </c>
      <c r="D92" s="2">
        <v>2796453.4580017091</v>
      </c>
      <c r="E92" s="2">
        <v>2573368.4798409184</v>
      </c>
      <c r="F92" s="2">
        <v>2441305.4099199143</v>
      </c>
      <c r="G92" s="9">
        <v>12950517.877490412</v>
      </c>
      <c r="H92" s="10"/>
      <c r="I92" s="8" t="s">
        <v>49</v>
      </c>
      <c r="J92" s="2">
        <f t="shared" si="39"/>
        <v>2708920.9595413799</v>
      </c>
      <c r="K92" s="2">
        <f>C92*$A$37</f>
        <v>2533257.380781048</v>
      </c>
      <c r="L92" s="2">
        <f>D92*$A$37</f>
        <v>2852382.5271617435</v>
      </c>
      <c r="M92" s="2">
        <f>E92*$A$37</f>
        <v>2624835.8494377369</v>
      </c>
      <c r="N92" s="2">
        <f>F92*$A$37</f>
        <v>2490131.5181183126</v>
      </c>
      <c r="O92" s="9">
        <f>SUM(J92:N92)</f>
        <v>13209528.23504022</v>
      </c>
    </row>
    <row r="93" spans="1:15">
      <c r="A93" s="8" t="s">
        <v>103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9">
        <v>0</v>
      </c>
      <c r="H93" s="10"/>
      <c r="I93" s="8" t="s">
        <v>103</v>
      </c>
      <c r="J93" s="2">
        <f>B93*$A$37</f>
        <v>0</v>
      </c>
      <c r="K93" s="2">
        <f t="shared" ref="K93:N93" si="41">C93*$A$37</f>
        <v>0</v>
      </c>
      <c r="L93" s="2">
        <f t="shared" si="41"/>
        <v>0</v>
      </c>
      <c r="M93" s="2">
        <f t="shared" si="41"/>
        <v>0</v>
      </c>
      <c r="N93" s="2">
        <f t="shared" si="41"/>
        <v>0</v>
      </c>
      <c r="O93" s="9">
        <f t="shared" ref="O93" si="42">SUM(J93:N93)</f>
        <v>0</v>
      </c>
    </row>
    <row r="94" spans="1:15" ht="13" thickBot="1">
      <c r="A94" s="13" t="s">
        <v>52</v>
      </c>
      <c r="B94" s="14">
        <v>16951448.482259966</v>
      </c>
      <c r="C94" s="14">
        <v>17281990.802768819</v>
      </c>
      <c r="D94" s="14">
        <v>16053929.017801182</v>
      </c>
      <c r="E94" s="14">
        <v>16864889.672458626</v>
      </c>
      <c r="F94" s="14">
        <v>22884172.034578055</v>
      </c>
      <c r="G94" s="15">
        <v>90036430.00986664</v>
      </c>
      <c r="H94" s="16"/>
      <c r="I94" s="13" t="s">
        <v>52</v>
      </c>
      <c r="J94" s="14">
        <f t="shared" ref="J94:O94" si="43">SUM(J89:J93)</f>
        <v>17290477.451905169</v>
      </c>
      <c r="K94" s="14">
        <f t="shared" si="43"/>
        <v>17627630.618824195</v>
      </c>
      <c r="L94" s="14">
        <f t="shared" si="43"/>
        <v>16375007.598157207</v>
      </c>
      <c r="M94" s="14">
        <f t="shared" si="43"/>
        <v>17202187.465907801</v>
      </c>
      <c r="N94" s="14">
        <f t="shared" si="43"/>
        <v>23341855.475269616</v>
      </c>
      <c r="O94" s="15">
        <f t="shared" si="43"/>
        <v>91837158.610063985</v>
      </c>
    </row>
    <row r="97" spans="1:15" ht="13.5" thickBot="1">
      <c r="A97" s="1" t="s">
        <v>53</v>
      </c>
      <c r="B97" s="2"/>
      <c r="C97" s="2"/>
      <c r="D97" s="2"/>
      <c r="E97" s="2"/>
      <c r="F97" s="2"/>
      <c r="G97" s="2"/>
      <c r="I97" s="1" t="s">
        <v>53</v>
      </c>
      <c r="J97" s="2"/>
      <c r="K97" s="2"/>
      <c r="L97" s="2"/>
      <c r="M97" s="2"/>
      <c r="N97" s="2"/>
      <c r="O97" s="2"/>
    </row>
    <row r="98" spans="1:15" ht="12.75" customHeight="1">
      <c r="A98" s="234" t="s">
        <v>97</v>
      </c>
      <c r="B98" s="4" t="s">
        <v>89</v>
      </c>
      <c r="C98" s="4" t="s">
        <v>90</v>
      </c>
      <c r="D98" s="4" t="s">
        <v>91</v>
      </c>
      <c r="E98" s="4" t="s">
        <v>92</v>
      </c>
      <c r="F98" s="4" t="s">
        <v>93</v>
      </c>
      <c r="G98" s="5" t="s">
        <v>18</v>
      </c>
      <c r="I98" s="234" t="s">
        <v>98</v>
      </c>
      <c r="J98" s="4" t="s">
        <v>89</v>
      </c>
      <c r="K98" s="4" t="s">
        <v>90</v>
      </c>
      <c r="L98" s="4" t="s">
        <v>91</v>
      </c>
      <c r="M98" s="4" t="s">
        <v>92</v>
      </c>
      <c r="N98" s="4" t="s">
        <v>93</v>
      </c>
      <c r="O98" s="5" t="s">
        <v>18</v>
      </c>
    </row>
    <row r="99" spans="1:15">
      <c r="A99" s="235"/>
      <c r="B99" s="6" t="s">
        <v>19</v>
      </c>
      <c r="C99" s="6" t="s">
        <v>19</v>
      </c>
      <c r="D99" s="6" t="s">
        <v>19</v>
      </c>
      <c r="E99" s="6" t="s">
        <v>19</v>
      </c>
      <c r="F99" s="6" t="s">
        <v>19</v>
      </c>
      <c r="G99" s="7" t="s">
        <v>20</v>
      </c>
      <c r="I99" s="235"/>
      <c r="J99" s="6" t="s">
        <v>19</v>
      </c>
      <c r="K99" s="6" t="s">
        <v>19</v>
      </c>
      <c r="L99" s="6" t="s">
        <v>19</v>
      </c>
      <c r="M99" s="6" t="s">
        <v>19</v>
      </c>
      <c r="N99" s="6" t="s">
        <v>19</v>
      </c>
      <c r="O99" s="7" t="s">
        <v>20</v>
      </c>
    </row>
    <row r="100" spans="1:15" ht="14">
      <c r="A100" s="24" t="s">
        <v>54</v>
      </c>
      <c r="B100" s="2">
        <v>2179411.7899260852</v>
      </c>
      <c r="C100" s="2">
        <v>2186714.5808128221</v>
      </c>
      <c r="D100" s="2">
        <v>12611799.050952371</v>
      </c>
      <c r="E100" s="2">
        <v>9870162.9303543605</v>
      </c>
      <c r="F100" s="2">
        <v>2906783.7365247924</v>
      </c>
      <c r="G100" s="9">
        <v>29754872.088570431</v>
      </c>
      <c r="H100" s="10"/>
      <c r="I100" s="24" t="s">
        <v>54</v>
      </c>
      <c r="J100" s="2">
        <f t="shared" ref="J100:N100" si="44">B100*$A$37</f>
        <v>2223000.0257246071</v>
      </c>
      <c r="K100" s="2">
        <f t="shared" si="44"/>
        <v>2230448.8724290784</v>
      </c>
      <c r="L100" s="2">
        <f t="shared" si="44"/>
        <v>12864035.031971419</v>
      </c>
      <c r="M100" s="2">
        <f t="shared" si="44"/>
        <v>10067566.188961448</v>
      </c>
      <c r="N100" s="2">
        <f t="shared" si="44"/>
        <v>2964919.4112552884</v>
      </c>
      <c r="O100" s="9">
        <f t="shared" ref="O100" si="45">SUM(J100:N100)</f>
        <v>30349969.530341838</v>
      </c>
    </row>
    <row r="101" spans="1:15" ht="13" thickBot="1">
      <c r="A101" s="13" t="s">
        <v>55</v>
      </c>
      <c r="B101" s="14">
        <v>2179411.7899260852</v>
      </c>
      <c r="C101" s="14">
        <v>2186714.5808128221</v>
      </c>
      <c r="D101" s="14">
        <v>12611799.050952371</v>
      </c>
      <c r="E101" s="14">
        <v>9870162.9303543605</v>
      </c>
      <c r="F101" s="14">
        <v>2906783.7365247924</v>
      </c>
      <c r="G101" s="15">
        <v>29754872.088570431</v>
      </c>
      <c r="H101" s="16"/>
      <c r="I101" s="13" t="s">
        <v>55</v>
      </c>
      <c r="J101" s="14">
        <f t="shared" ref="J101:O101" si="46">SUM(J100:J100)</f>
        <v>2223000.0257246071</v>
      </c>
      <c r="K101" s="14">
        <f t="shared" si="46"/>
        <v>2230448.8724290784</v>
      </c>
      <c r="L101" s="14">
        <f t="shared" si="46"/>
        <v>12864035.031971419</v>
      </c>
      <c r="M101" s="14">
        <f t="shared" si="46"/>
        <v>10067566.188961448</v>
      </c>
      <c r="N101" s="14">
        <f t="shared" si="46"/>
        <v>2964919.4112552884</v>
      </c>
      <c r="O101" s="15">
        <f t="shared" si="46"/>
        <v>30349969.530341838</v>
      </c>
    </row>
    <row r="104" spans="1:15" ht="13.5" thickBot="1">
      <c r="A104" s="1" t="s">
        <v>56</v>
      </c>
      <c r="B104" s="2"/>
      <c r="C104" s="2"/>
      <c r="D104" s="2"/>
      <c r="E104" s="2"/>
      <c r="F104" s="2"/>
      <c r="G104" s="2"/>
      <c r="I104" s="1" t="s">
        <v>56</v>
      </c>
      <c r="J104" s="2"/>
      <c r="K104" s="2"/>
      <c r="L104" s="2"/>
      <c r="M104" s="2"/>
      <c r="N104" s="2"/>
      <c r="O104" s="2"/>
    </row>
    <row r="105" spans="1:15" ht="12.75" customHeight="1">
      <c r="A105" s="234" t="s">
        <v>97</v>
      </c>
      <c r="B105" s="4" t="s">
        <v>89</v>
      </c>
      <c r="C105" s="4" t="s">
        <v>90</v>
      </c>
      <c r="D105" s="4" t="s">
        <v>91</v>
      </c>
      <c r="E105" s="4" t="s">
        <v>92</v>
      </c>
      <c r="F105" s="4" t="s">
        <v>93</v>
      </c>
      <c r="G105" s="5" t="s">
        <v>18</v>
      </c>
      <c r="I105" s="234" t="s">
        <v>98</v>
      </c>
      <c r="J105" s="4" t="s">
        <v>89</v>
      </c>
      <c r="K105" s="4" t="s">
        <v>90</v>
      </c>
      <c r="L105" s="4" t="s">
        <v>91</v>
      </c>
      <c r="M105" s="4" t="s">
        <v>92</v>
      </c>
      <c r="N105" s="4" t="s">
        <v>93</v>
      </c>
      <c r="O105" s="5" t="s">
        <v>18</v>
      </c>
    </row>
    <row r="106" spans="1:15">
      <c r="A106" s="235"/>
      <c r="B106" s="6" t="s">
        <v>19</v>
      </c>
      <c r="C106" s="6" t="s">
        <v>19</v>
      </c>
      <c r="D106" s="6" t="s">
        <v>19</v>
      </c>
      <c r="E106" s="6" t="s">
        <v>19</v>
      </c>
      <c r="F106" s="6" t="s">
        <v>19</v>
      </c>
      <c r="G106" s="7" t="s">
        <v>20</v>
      </c>
      <c r="I106" s="235"/>
      <c r="J106" s="6" t="s">
        <v>19</v>
      </c>
      <c r="K106" s="6" t="s">
        <v>19</v>
      </c>
      <c r="L106" s="6" t="s">
        <v>19</v>
      </c>
      <c r="M106" s="6" t="s">
        <v>19</v>
      </c>
      <c r="N106" s="6" t="s">
        <v>19</v>
      </c>
      <c r="O106" s="7" t="s">
        <v>20</v>
      </c>
    </row>
    <row r="107" spans="1:15">
      <c r="A107" s="8" t="s">
        <v>57</v>
      </c>
      <c r="B107" s="2">
        <v>3379360</v>
      </c>
      <c r="C107" s="2">
        <v>894359.99999999988</v>
      </c>
      <c r="D107" s="2">
        <v>759360</v>
      </c>
      <c r="E107" s="2">
        <v>629360</v>
      </c>
      <c r="F107" s="2">
        <v>614360</v>
      </c>
      <c r="G107" s="9">
        <v>6276800</v>
      </c>
      <c r="H107" s="10"/>
      <c r="I107" s="8" t="s">
        <v>57</v>
      </c>
      <c r="J107" s="2">
        <f t="shared" ref="J107:N110" si="47">B107*$A$37</f>
        <v>3446947.2</v>
      </c>
      <c r="K107" s="2">
        <f t="shared" si="47"/>
        <v>912247.2</v>
      </c>
      <c r="L107" s="2">
        <f t="shared" si="47"/>
        <v>774547.20000000007</v>
      </c>
      <c r="M107" s="2">
        <f t="shared" si="47"/>
        <v>641947.19999999995</v>
      </c>
      <c r="N107" s="2">
        <f t="shared" si="47"/>
        <v>626647.19999999995</v>
      </c>
      <c r="O107" s="9">
        <f t="shared" ref="O107:O110" si="48">SUM(J107:N107)</f>
        <v>6402336.0000000009</v>
      </c>
    </row>
    <row r="108" spans="1:15">
      <c r="A108" s="8" t="s">
        <v>58</v>
      </c>
      <c r="B108" s="2">
        <v>500000</v>
      </c>
      <c r="C108" s="2">
        <v>500000</v>
      </c>
      <c r="D108" s="2">
        <v>500000</v>
      </c>
      <c r="E108" s="2">
        <v>500000</v>
      </c>
      <c r="F108" s="2">
        <v>500000</v>
      </c>
      <c r="G108" s="9">
        <v>2500000</v>
      </c>
      <c r="H108" s="10"/>
      <c r="I108" s="8" t="s">
        <v>58</v>
      </c>
      <c r="J108" s="2">
        <f t="shared" si="47"/>
        <v>510000</v>
      </c>
      <c r="K108" s="2">
        <f t="shared" si="47"/>
        <v>510000</v>
      </c>
      <c r="L108" s="2">
        <f t="shared" si="47"/>
        <v>510000</v>
      </c>
      <c r="M108" s="2">
        <f t="shared" si="47"/>
        <v>510000</v>
      </c>
      <c r="N108" s="2">
        <f t="shared" si="47"/>
        <v>510000</v>
      </c>
      <c r="O108" s="9">
        <f t="shared" si="48"/>
        <v>2550000</v>
      </c>
    </row>
    <row r="109" spans="1:15">
      <c r="A109" s="8" t="s">
        <v>59</v>
      </c>
      <c r="B109" s="2">
        <v>1831257</v>
      </c>
      <c r="C109" s="2">
        <v>1148239.4591999999</v>
      </c>
      <c r="D109" s="2">
        <v>1393854.0210000002</v>
      </c>
      <c r="E109" s="2">
        <v>4766992.6031999998</v>
      </c>
      <c r="F109" s="2">
        <v>2508052.0001999997</v>
      </c>
      <c r="G109" s="9">
        <v>11648395.0836</v>
      </c>
      <c r="H109" s="10"/>
      <c r="I109" s="8" t="s">
        <v>59</v>
      </c>
      <c r="J109" s="2">
        <f t="shared" si="47"/>
        <v>1867882.1400000001</v>
      </c>
      <c r="K109" s="2">
        <f t="shared" si="47"/>
        <v>1171204.248384</v>
      </c>
      <c r="L109" s="2">
        <f t="shared" si="47"/>
        <v>1421731.1014200002</v>
      </c>
      <c r="M109" s="2">
        <f t="shared" si="47"/>
        <v>4862332.4552640002</v>
      </c>
      <c r="N109" s="2">
        <f t="shared" si="47"/>
        <v>2558213.0402039997</v>
      </c>
      <c r="O109" s="9">
        <f t="shared" si="48"/>
        <v>11881362.985272001</v>
      </c>
    </row>
    <row r="110" spans="1:15">
      <c r="A110" s="8" t="s">
        <v>28</v>
      </c>
      <c r="B110" s="2">
        <v>314390.95977231389</v>
      </c>
      <c r="C110" s="2">
        <v>1763484.0586825165</v>
      </c>
      <c r="D110" s="2">
        <v>2024600.5746903194</v>
      </c>
      <c r="E110" s="2">
        <v>553583.42060575599</v>
      </c>
      <c r="F110" s="2">
        <v>52703.824171504282</v>
      </c>
      <c r="G110" s="9">
        <v>4708762.8379224101</v>
      </c>
      <c r="H110" s="10"/>
      <c r="I110" s="8" t="s">
        <v>28</v>
      </c>
      <c r="J110" s="2">
        <f>B110*$A$37</f>
        <v>320678.77896776015</v>
      </c>
      <c r="K110" s="2">
        <f t="shared" si="47"/>
        <v>1798753.7398561668</v>
      </c>
      <c r="L110" s="2">
        <f t="shared" si="47"/>
        <v>2065092.5861841259</v>
      </c>
      <c r="M110" s="2">
        <f t="shared" si="47"/>
        <v>564655.08901787107</v>
      </c>
      <c r="N110" s="2">
        <f t="shared" si="47"/>
        <v>53757.900654934369</v>
      </c>
      <c r="O110" s="9">
        <f t="shared" si="48"/>
        <v>4802938.0946808578</v>
      </c>
    </row>
    <row r="111" spans="1:15" ht="13" thickBot="1">
      <c r="A111" s="13" t="s">
        <v>60</v>
      </c>
      <c r="B111" s="14">
        <v>6025007.9597723139</v>
      </c>
      <c r="C111" s="14">
        <v>4306083.5178825166</v>
      </c>
      <c r="D111" s="14">
        <v>4677814.5956903193</v>
      </c>
      <c r="E111" s="14">
        <v>6449936.0238057561</v>
      </c>
      <c r="F111" s="14">
        <v>3675115.8243715041</v>
      </c>
      <c r="G111" s="15">
        <v>25133957.921522409</v>
      </c>
      <c r="H111" s="16"/>
      <c r="I111" s="13" t="s">
        <v>60</v>
      </c>
      <c r="J111" s="14">
        <f t="shared" ref="J111:O111" si="49">SUM(J107:J110)</f>
        <v>6145508.1189677604</v>
      </c>
      <c r="K111" s="14">
        <f t="shared" si="49"/>
        <v>4392205.1882401668</v>
      </c>
      <c r="L111" s="14">
        <f t="shared" si="49"/>
        <v>4771370.8876041267</v>
      </c>
      <c r="M111" s="14">
        <f t="shared" si="49"/>
        <v>6578934.7442818712</v>
      </c>
      <c r="N111" s="14">
        <f t="shared" si="49"/>
        <v>3748618.1408589343</v>
      </c>
      <c r="O111" s="15">
        <f t="shared" si="49"/>
        <v>25636637.079952858</v>
      </c>
    </row>
    <row r="113" spans="1:15" ht="13.5" thickBot="1">
      <c r="A113" s="1" t="s">
        <v>61</v>
      </c>
      <c r="B113" s="2"/>
      <c r="C113" s="2"/>
      <c r="D113" s="2"/>
      <c r="E113" s="2"/>
      <c r="F113" s="2"/>
      <c r="G113" s="2"/>
      <c r="I113" s="1" t="s">
        <v>61</v>
      </c>
      <c r="J113" s="2"/>
      <c r="K113" s="2"/>
      <c r="L113" s="2"/>
      <c r="M113" s="2"/>
      <c r="N113" s="2"/>
      <c r="O113" s="2"/>
    </row>
    <row r="114" spans="1:15" ht="12.75" customHeight="1">
      <c r="A114" s="234" t="s">
        <v>97</v>
      </c>
      <c r="B114" s="4" t="s">
        <v>89</v>
      </c>
      <c r="C114" s="4" t="s">
        <v>90</v>
      </c>
      <c r="D114" s="4" t="s">
        <v>91</v>
      </c>
      <c r="E114" s="4" t="s">
        <v>92</v>
      </c>
      <c r="F114" s="4" t="s">
        <v>93</v>
      </c>
      <c r="G114" s="5" t="s">
        <v>18</v>
      </c>
      <c r="I114" s="234" t="s">
        <v>98</v>
      </c>
      <c r="J114" s="4" t="s">
        <v>89</v>
      </c>
      <c r="K114" s="4" t="s">
        <v>90</v>
      </c>
      <c r="L114" s="4" t="s">
        <v>91</v>
      </c>
      <c r="M114" s="4" t="s">
        <v>92</v>
      </c>
      <c r="N114" s="4" t="s">
        <v>93</v>
      </c>
      <c r="O114" s="5" t="s">
        <v>18</v>
      </c>
    </row>
    <row r="115" spans="1:15">
      <c r="A115" s="235"/>
      <c r="B115" s="6" t="s">
        <v>19</v>
      </c>
      <c r="C115" s="6" t="s">
        <v>19</v>
      </c>
      <c r="D115" s="6" t="s">
        <v>19</v>
      </c>
      <c r="E115" s="6" t="s">
        <v>19</v>
      </c>
      <c r="F115" s="6" t="s">
        <v>19</v>
      </c>
      <c r="G115" s="7" t="s">
        <v>20</v>
      </c>
      <c r="I115" s="235"/>
      <c r="J115" s="6" t="s">
        <v>19</v>
      </c>
      <c r="K115" s="6" t="s">
        <v>19</v>
      </c>
      <c r="L115" s="6" t="s">
        <v>19</v>
      </c>
      <c r="M115" s="6" t="s">
        <v>19</v>
      </c>
      <c r="N115" s="6" t="s">
        <v>19</v>
      </c>
      <c r="O115" s="7" t="s">
        <v>20</v>
      </c>
    </row>
    <row r="116" spans="1:15">
      <c r="A116" s="8" t="s">
        <v>37</v>
      </c>
      <c r="B116" s="11">
        <v>-2786972.6337962248</v>
      </c>
      <c r="C116" s="11">
        <v>-2982381.1717455238</v>
      </c>
      <c r="D116" s="11">
        <v>-2955390.782951267</v>
      </c>
      <c r="E116" s="11">
        <v>-3067413.1534439833</v>
      </c>
      <c r="F116" s="11">
        <v>-2855617.5154172843</v>
      </c>
      <c r="G116" s="12">
        <v>-14647775.257354282</v>
      </c>
      <c r="H116" s="10"/>
      <c r="I116" s="8" t="s">
        <v>37</v>
      </c>
      <c r="J116" s="11">
        <f>B116*$A$37</f>
        <v>-2842712.0864721495</v>
      </c>
      <c r="K116" s="11">
        <f t="shared" ref="K116:N123" si="50">C116*$A$37</f>
        <v>-3042028.7951804344</v>
      </c>
      <c r="L116" s="11">
        <f t="shared" si="50"/>
        <v>-3014498.5986102922</v>
      </c>
      <c r="M116" s="11">
        <f t="shared" si="50"/>
        <v>-3128761.4165128628</v>
      </c>
      <c r="N116" s="11">
        <f t="shared" si="50"/>
        <v>-2912729.86572563</v>
      </c>
      <c r="O116" s="12">
        <f t="shared" ref="O116:O123" si="51">SUM(J116:N116)</f>
        <v>-14940730.762501366</v>
      </c>
    </row>
    <row r="117" spans="1:15">
      <c r="A117" s="8" t="s">
        <v>38</v>
      </c>
      <c r="B117" s="11">
        <v>-532.30156517173623</v>
      </c>
      <c r="C117" s="11">
        <v>-532.30156517173646</v>
      </c>
      <c r="D117" s="11">
        <v>-532.30156517173646</v>
      </c>
      <c r="E117" s="11">
        <v>-532.30156517173634</v>
      </c>
      <c r="F117" s="11">
        <v>-532.30156517173623</v>
      </c>
      <c r="G117" s="12">
        <v>-2661.5078258586818</v>
      </c>
      <c r="H117" s="10"/>
      <c r="I117" s="8" t="s">
        <v>38</v>
      </c>
      <c r="J117" s="11">
        <f>B117*$A$37</f>
        <v>-542.94759647517094</v>
      </c>
      <c r="K117" s="11">
        <f t="shared" si="50"/>
        <v>-542.94759647517117</v>
      </c>
      <c r="L117" s="11">
        <f t="shared" si="50"/>
        <v>-542.94759647517117</v>
      </c>
      <c r="M117" s="11">
        <f t="shared" si="50"/>
        <v>-542.94759647517105</v>
      </c>
      <c r="N117" s="11">
        <f t="shared" si="50"/>
        <v>-542.94759647517094</v>
      </c>
      <c r="O117" s="12">
        <f t="shared" si="51"/>
        <v>-2714.7379823758552</v>
      </c>
    </row>
    <row r="118" spans="1:15">
      <c r="A118" s="8" t="s">
        <v>39</v>
      </c>
      <c r="B118" s="11">
        <v>-784539.68253946642</v>
      </c>
      <c r="C118" s="11">
        <v>-821879.00579270138</v>
      </c>
      <c r="D118" s="11">
        <v>-851473.85846228711</v>
      </c>
      <c r="E118" s="11">
        <v>-851473.85846228711</v>
      </c>
      <c r="F118" s="11">
        <v>-851473.85846228723</v>
      </c>
      <c r="G118" s="12">
        <v>-4160840.2637190293</v>
      </c>
      <c r="H118" s="10"/>
      <c r="I118" s="8" t="s">
        <v>39</v>
      </c>
      <c r="J118" s="11">
        <f t="shared" ref="J118:J120" si="52">B118*$A$37</f>
        <v>-800230.47619025572</v>
      </c>
      <c r="K118" s="11">
        <f t="shared" si="50"/>
        <v>-838316.58590855543</v>
      </c>
      <c r="L118" s="11">
        <f t="shared" si="50"/>
        <v>-868503.33563153283</v>
      </c>
      <c r="M118" s="11">
        <f t="shared" si="50"/>
        <v>-868503.33563153283</v>
      </c>
      <c r="N118" s="11">
        <f t="shared" si="50"/>
        <v>-868503.33563153294</v>
      </c>
      <c r="O118" s="12">
        <f t="shared" si="51"/>
        <v>-4244057.0689934092</v>
      </c>
    </row>
    <row r="119" spans="1:15">
      <c r="A119" s="8" t="s">
        <v>40</v>
      </c>
      <c r="B119" s="11">
        <v>-33194.009716741784</v>
      </c>
      <c r="C119" s="11">
        <v>-33194.009716741792</v>
      </c>
      <c r="D119" s="11">
        <v>-33194.009716741792</v>
      </c>
      <c r="E119" s="11">
        <v>-33194.009716741792</v>
      </c>
      <c r="F119" s="11">
        <v>-33194.009716741784</v>
      </c>
      <c r="G119" s="12">
        <v>-165970.04858370894</v>
      </c>
      <c r="H119" s="10"/>
      <c r="I119" s="8" t="s">
        <v>40</v>
      </c>
      <c r="J119" s="11">
        <f t="shared" si="52"/>
        <v>-33857.889911076622</v>
      </c>
      <c r="K119" s="11">
        <f t="shared" si="50"/>
        <v>-33857.889911076629</v>
      </c>
      <c r="L119" s="11">
        <f t="shared" si="50"/>
        <v>-33857.889911076629</v>
      </c>
      <c r="M119" s="11">
        <f t="shared" si="50"/>
        <v>-33857.889911076629</v>
      </c>
      <c r="N119" s="11">
        <f t="shared" si="50"/>
        <v>-33857.889911076622</v>
      </c>
      <c r="O119" s="12">
        <f t="shared" si="51"/>
        <v>-169289.44955538312</v>
      </c>
    </row>
    <row r="120" spans="1:15">
      <c r="A120" s="8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2">
        <v>0</v>
      </c>
      <c r="H120" s="10"/>
      <c r="I120" s="8" t="s">
        <v>41</v>
      </c>
      <c r="J120" s="11">
        <f t="shared" si="52"/>
        <v>0</v>
      </c>
      <c r="K120" s="11">
        <f t="shared" si="50"/>
        <v>0</v>
      </c>
      <c r="L120" s="11">
        <f t="shared" si="50"/>
        <v>0</v>
      </c>
      <c r="M120" s="11">
        <f t="shared" si="50"/>
        <v>0</v>
      </c>
      <c r="N120" s="11">
        <f t="shared" si="50"/>
        <v>0</v>
      </c>
      <c r="O120" s="12">
        <f t="shared" si="51"/>
        <v>0</v>
      </c>
    </row>
    <row r="121" spans="1:15">
      <c r="A121" s="8" t="s">
        <v>42</v>
      </c>
      <c r="B121" s="11">
        <v>-523955.0274381605</v>
      </c>
      <c r="C121" s="11">
        <v>-523955.02743816061</v>
      </c>
      <c r="D121" s="11">
        <v>-523955.02743816061</v>
      </c>
      <c r="E121" s="11">
        <v>-523955.02743816067</v>
      </c>
      <c r="F121" s="11">
        <v>-523955.0274381605</v>
      </c>
      <c r="G121" s="12">
        <v>-2619775.137190803</v>
      </c>
      <c r="H121" s="10"/>
      <c r="I121" s="8" t="s">
        <v>42</v>
      </c>
      <c r="J121" s="11">
        <f>B121*$A$37</f>
        <v>-534434.12798692368</v>
      </c>
      <c r="K121" s="11">
        <f t="shared" si="50"/>
        <v>-534434.12798692379</v>
      </c>
      <c r="L121" s="11">
        <f t="shared" si="50"/>
        <v>-534434.12798692379</v>
      </c>
      <c r="M121" s="11">
        <f t="shared" si="50"/>
        <v>-534434.12798692391</v>
      </c>
      <c r="N121" s="11">
        <f t="shared" si="50"/>
        <v>-534434.12798692368</v>
      </c>
      <c r="O121" s="12">
        <f t="shared" si="51"/>
        <v>-2672170.639934619</v>
      </c>
    </row>
    <row r="122" spans="1:15">
      <c r="A122" s="8" t="s">
        <v>43</v>
      </c>
      <c r="B122" s="11">
        <v>-776513.47083623044</v>
      </c>
      <c r="C122" s="11">
        <v>-813470.79516709619</v>
      </c>
      <c r="D122" s="11">
        <v>-842762.87850819738</v>
      </c>
      <c r="E122" s="11">
        <v>-842762.87850819738</v>
      </c>
      <c r="F122" s="11">
        <v>-842762.87850819738</v>
      </c>
      <c r="G122" s="12">
        <v>-4118272.9015279179</v>
      </c>
      <c r="H122" s="10"/>
      <c r="I122" s="8" t="s">
        <v>43</v>
      </c>
      <c r="J122" s="11">
        <f t="shared" ref="J122:J123" si="53">B122*$A$37</f>
        <v>-792043.740252955</v>
      </c>
      <c r="K122" s="11">
        <f t="shared" si="50"/>
        <v>-829740.21107043815</v>
      </c>
      <c r="L122" s="11">
        <f t="shared" si="50"/>
        <v>-859618.13607836131</v>
      </c>
      <c r="M122" s="11">
        <f t="shared" si="50"/>
        <v>-859618.13607836131</v>
      </c>
      <c r="N122" s="11">
        <f t="shared" si="50"/>
        <v>-859618.13607836131</v>
      </c>
      <c r="O122" s="12">
        <f t="shared" si="51"/>
        <v>-4200638.3595584771</v>
      </c>
    </row>
    <row r="123" spans="1:15">
      <c r="A123" s="8" t="s">
        <v>99</v>
      </c>
      <c r="B123" s="11">
        <v>-398412.00000000023</v>
      </c>
      <c r="C123" s="11">
        <v>-398412.00000000006</v>
      </c>
      <c r="D123" s="11">
        <v>-398412.00000000012</v>
      </c>
      <c r="E123" s="11">
        <v>-398412.00000000023</v>
      </c>
      <c r="F123" s="11">
        <v>-398412.00000000023</v>
      </c>
      <c r="G123" s="12">
        <v>-1992060.0000000009</v>
      </c>
      <c r="H123" s="10"/>
      <c r="I123" s="8" t="s">
        <v>99</v>
      </c>
      <c r="J123" s="11">
        <f t="shared" si="53"/>
        <v>-406380.24000000022</v>
      </c>
      <c r="K123" s="11">
        <f t="shared" si="50"/>
        <v>-406380.24000000005</v>
      </c>
      <c r="L123" s="11">
        <f t="shared" si="50"/>
        <v>-406380.24000000011</v>
      </c>
      <c r="M123" s="11">
        <f t="shared" si="50"/>
        <v>-406380.24000000022</v>
      </c>
      <c r="N123" s="11">
        <f t="shared" si="50"/>
        <v>-406380.24000000022</v>
      </c>
      <c r="O123" s="12">
        <f t="shared" si="51"/>
        <v>-2031901.2000000007</v>
      </c>
    </row>
    <row r="124" spans="1:15" ht="13" thickBot="1">
      <c r="A124" s="13" t="s">
        <v>44</v>
      </c>
      <c r="B124" s="25">
        <v>-5304119.1258919956</v>
      </c>
      <c r="C124" s="25">
        <v>-5573824.3114253953</v>
      </c>
      <c r="D124" s="25">
        <v>-5605720.8586418256</v>
      </c>
      <c r="E124" s="25">
        <v>-5717743.2291345419</v>
      </c>
      <c r="F124" s="25">
        <v>-5505947.5911078425</v>
      </c>
      <c r="G124" s="26">
        <v>-25715295.116201602</v>
      </c>
      <c r="H124" s="16"/>
      <c r="I124" s="13" t="s">
        <v>44</v>
      </c>
      <c r="J124" s="25">
        <f t="shared" ref="J124:O124" si="54">SUM(J116:J122)</f>
        <v>-5003821.2684098352</v>
      </c>
      <c r="K124" s="25">
        <f t="shared" si="54"/>
        <v>-5278920.557653903</v>
      </c>
      <c r="L124" s="25">
        <f t="shared" si="54"/>
        <v>-5311455.0358146615</v>
      </c>
      <c r="M124" s="25">
        <f t="shared" si="54"/>
        <v>-5425717.8537172331</v>
      </c>
      <c r="N124" s="25">
        <f t="shared" si="54"/>
        <v>-5209686.3029299993</v>
      </c>
      <c r="O124" s="26">
        <f t="shared" si="54"/>
        <v>-26229601.01852563</v>
      </c>
    </row>
  </sheetData>
  <mergeCells count="22">
    <mergeCell ref="A105:A106"/>
    <mergeCell ref="I105:I106"/>
    <mergeCell ref="A114:A115"/>
    <mergeCell ref="I114:I115"/>
    <mergeCell ref="A76:A77"/>
    <mergeCell ref="I76:I77"/>
    <mergeCell ref="A87:A88"/>
    <mergeCell ref="I87:I88"/>
    <mergeCell ref="A98:A99"/>
    <mergeCell ref="I98:I99"/>
    <mergeCell ref="A40:A41"/>
    <mergeCell ref="I40:I41"/>
    <mergeCell ref="A54:A55"/>
    <mergeCell ref="I54:I55"/>
    <mergeCell ref="A65:A66"/>
    <mergeCell ref="I65:I66"/>
    <mergeCell ref="A2:A3"/>
    <mergeCell ref="I2:I3"/>
    <mergeCell ref="A19:A20"/>
    <mergeCell ref="I19:I20"/>
    <mergeCell ref="A27:A28"/>
    <mergeCell ref="I27:I28"/>
  </mergeCells>
  <pageMargins left="0.27559055118110237" right="0.15748031496062992" top="0.98425196850393704" bottom="0.98425196850393704" header="0.51181102362204722" footer="0.51181102362204722"/>
  <pageSetup paperSize="8" scale="9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0"/>
  <sheetViews>
    <sheetView topLeftCell="H1" workbookViewId="0">
      <selection activeCell="AB19" sqref="AB19"/>
    </sheetView>
  </sheetViews>
  <sheetFormatPr defaultColWidth="9.1796875" defaultRowHeight="12.5"/>
  <cols>
    <col min="1" max="1" width="25.54296875" style="30" customWidth="1"/>
    <col min="2" max="2" width="3.7265625" style="30" customWidth="1"/>
    <col min="3" max="3" width="37.1796875" style="30" customWidth="1"/>
    <col min="4" max="4" width="16" style="30" bestFit="1" customWidth="1"/>
    <col min="5" max="8" width="14" style="30" bestFit="1" customWidth="1"/>
    <col min="9" max="9" width="9.1796875" style="30"/>
    <col min="10" max="10" width="38" customWidth="1"/>
    <col min="11" max="11" width="11.7265625" bestFit="1" customWidth="1"/>
    <col min="12" max="12" width="10.26953125" bestFit="1" customWidth="1"/>
    <col min="13" max="17" width="9.54296875" bestFit="1" customWidth="1"/>
    <col min="18" max="18" width="8.7265625"/>
    <col min="19" max="19" width="33.7265625" customWidth="1"/>
    <col min="20" max="20" width="12" bestFit="1" customWidth="1"/>
    <col min="21" max="26" width="8.7265625" customWidth="1"/>
    <col min="27" max="27" width="7.54296875" style="30" customWidth="1"/>
    <col min="28" max="28" width="23" style="30" bestFit="1" customWidth="1"/>
    <col min="29" max="29" width="7.81640625" style="30" bestFit="1" customWidth="1"/>
    <col min="30" max="16384" width="9.1796875" style="30"/>
  </cols>
  <sheetData>
    <row r="1" spans="1:29" ht="13">
      <c r="A1" s="27" t="s">
        <v>157</v>
      </c>
      <c r="B1" s="28"/>
      <c r="C1" s="29"/>
      <c r="D1" s="28" t="s">
        <v>89</v>
      </c>
      <c r="E1" s="28" t="s">
        <v>90</v>
      </c>
      <c r="F1" s="28" t="s">
        <v>91</v>
      </c>
      <c r="G1" s="28" t="s">
        <v>92</v>
      </c>
      <c r="H1" s="28" t="s">
        <v>93</v>
      </c>
      <c r="J1" s="137" t="s">
        <v>101</v>
      </c>
      <c r="K1" s="28" t="s">
        <v>135</v>
      </c>
      <c r="L1" s="28" t="s">
        <v>136</v>
      </c>
      <c r="M1" s="138" t="s">
        <v>89</v>
      </c>
      <c r="N1" s="139" t="s">
        <v>90</v>
      </c>
      <c r="O1" s="139" t="s">
        <v>91</v>
      </c>
      <c r="P1" s="139" t="s">
        <v>92</v>
      </c>
      <c r="Q1" s="140" t="s">
        <v>93</v>
      </c>
      <c r="R1" s="198">
        <v>0.02</v>
      </c>
      <c r="S1" s="137" t="s">
        <v>45</v>
      </c>
      <c r="T1" s="28" t="s">
        <v>135</v>
      </c>
      <c r="U1" s="28" t="s">
        <v>136</v>
      </c>
      <c r="V1" s="138" t="s">
        <v>89</v>
      </c>
      <c r="W1" s="139" t="s">
        <v>90</v>
      </c>
      <c r="X1" s="139" t="s">
        <v>91</v>
      </c>
      <c r="Y1" s="139" t="s">
        <v>92</v>
      </c>
      <c r="Z1" s="140" t="s">
        <v>93</v>
      </c>
      <c r="AB1" s="141" t="s">
        <v>143</v>
      </c>
      <c r="AC1" s="147"/>
    </row>
    <row r="2" spans="1:29" ht="14.5">
      <c r="D2" s="31"/>
      <c r="E2" s="32"/>
      <c r="F2" s="32"/>
      <c r="G2" s="32"/>
      <c r="H2" s="32"/>
      <c r="J2" s="200" t="s">
        <v>158</v>
      </c>
      <c r="K2" s="157"/>
      <c r="L2" s="158"/>
      <c r="M2" s="159"/>
      <c r="N2" s="157"/>
      <c r="O2" s="157"/>
      <c r="P2" s="157"/>
      <c r="Q2" s="158"/>
      <c r="R2" s="197"/>
      <c r="S2" s="200" t="s">
        <v>158</v>
      </c>
      <c r="T2" s="157"/>
      <c r="U2" s="158"/>
      <c r="V2" s="159"/>
      <c r="W2" s="157"/>
      <c r="X2" s="157"/>
      <c r="Y2" s="157"/>
      <c r="Z2" s="158"/>
      <c r="AB2" s="142" t="s">
        <v>144</v>
      </c>
      <c r="AC2" s="199">
        <v>8.484731462748682E-2</v>
      </c>
    </row>
    <row r="3" spans="1:29">
      <c r="A3" s="33" t="s">
        <v>104</v>
      </c>
      <c r="B3" s="33"/>
      <c r="C3" s="33"/>
      <c r="D3" s="33"/>
      <c r="E3" s="33"/>
      <c r="F3" s="33"/>
      <c r="G3" s="33"/>
      <c r="H3" s="33"/>
      <c r="J3" s="160" t="s">
        <v>137</v>
      </c>
      <c r="K3" s="161"/>
      <c r="L3" s="162"/>
      <c r="M3" s="191">
        <f t="shared" ref="M3:Q5" si="0">0*((1+$R$1))</f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3">
        <f t="shared" si="0"/>
        <v>0</v>
      </c>
      <c r="S3" s="160" t="s">
        <v>137</v>
      </c>
      <c r="T3" s="161"/>
      <c r="U3" s="162"/>
      <c r="V3" s="171">
        <f>0*((1+$R$1))</f>
        <v>0</v>
      </c>
      <c r="W3" s="163">
        <f>0*((1+$R$1))</f>
        <v>0</v>
      </c>
      <c r="X3" s="163">
        <f>0*((1+$R$1))</f>
        <v>0</v>
      </c>
      <c r="Y3" s="163">
        <f>0*((1+$R$1))</f>
        <v>0</v>
      </c>
      <c r="Z3" s="164">
        <f>0*((1+$R$1))</f>
        <v>0</v>
      </c>
      <c r="AB3" s="142" t="s">
        <v>145</v>
      </c>
      <c r="AC3" s="199">
        <v>0.91515268537251315</v>
      </c>
    </row>
    <row r="4" spans="1:29">
      <c r="A4" s="33"/>
      <c r="B4" s="33"/>
      <c r="C4" s="33" t="s">
        <v>6</v>
      </c>
      <c r="D4" s="34">
        <v>3563579.9756829082</v>
      </c>
      <c r="E4" s="34">
        <v>10433405.870047679</v>
      </c>
      <c r="F4" s="34">
        <v>176263.16035306937</v>
      </c>
      <c r="G4" s="34">
        <v>355666.79850868549</v>
      </c>
      <c r="H4" s="34">
        <v>2567278.4856362287</v>
      </c>
      <c r="J4" s="160" t="s">
        <v>138</v>
      </c>
      <c r="K4" s="161"/>
      <c r="L4" s="162"/>
      <c r="M4" s="191">
        <f t="shared" si="0"/>
        <v>0</v>
      </c>
      <c r="N4" s="192">
        <f t="shared" si="0"/>
        <v>0</v>
      </c>
      <c r="O4" s="192">
        <f t="shared" si="0"/>
        <v>0</v>
      </c>
      <c r="P4" s="192">
        <f t="shared" si="0"/>
        <v>0</v>
      </c>
      <c r="Q4" s="193">
        <f t="shared" si="0"/>
        <v>0</v>
      </c>
      <c r="S4" s="160" t="s">
        <v>138</v>
      </c>
      <c r="T4" s="163"/>
      <c r="U4" s="164"/>
      <c r="V4" s="171">
        <f t="shared" ref="V4:Z5" si="1">(D8/1000000)*((1+$R$1))</f>
        <v>0.21208189569216918</v>
      </c>
      <c r="W4" s="163">
        <f t="shared" si="1"/>
        <v>0.20354149045432965</v>
      </c>
      <c r="X4" s="163">
        <f t="shared" si="1"/>
        <v>1.6522110697583772</v>
      </c>
      <c r="Y4" s="163">
        <f t="shared" si="1"/>
        <v>0.69452909532656204</v>
      </c>
      <c r="Z4" s="164">
        <f t="shared" si="1"/>
        <v>0.29316620892287648</v>
      </c>
      <c r="AB4" s="142"/>
      <c r="AC4" s="144"/>
    </row>
    <row r="5" spans="1:29">
      <c r="A5" s="33"/>
      <c r="B5" s="33"/>
      <c r="C5" s="33" t="s">
        <v>13</v>
      </c>
      <c r="D5" s="34">
        <v>814797.37006724754</v>
      </c>
      <c r="E5" s="34">
        <v>2366188.2558238516</v>
      </c>
      <c r="F5" s="34">
        <v>41780.942865614532</v>
      </c>
      <c r="G5" s="34">
        <v>70949.232131856086</v>
      </c>
      <c r="H5" s="34">
        <v>430523.48657802911</v>
      </c>
      <c r="J5" s="160" t="s">
        <v>139</v>
      </c>
      <c r="K5" s="161"/>
      <c r="L5" s="162"/>
      <c r="M5" s="191">
        <f t="shared" si="0"/>
        <v>0</v>
      </c>
      <c r="N5" s="192">
        <f t="shared" si="0"/>
        <v>0</v>
      </c>
      <c r="O5" s="192">
        <f t="shared" si="0"/>
        <v>0</v>
      </c>
      <c r="P5" s="192">
        <f t="shared" si="0"/>
        <v>0</v>
      </c>
      <c r="Q5" s="193">
        <f t="shared" si="0"/>
        <v>0</v>
      </c>
      <c r="S5" s="160" t="s">
        <v>139</v>
      </c>
      <c r="T5" s="163"/>
      <c r="U5" s="164"/>
      <c r="V5" s="171">
        <f t="shared" si="1"/>
        <v>1.1323676919056405</v>
      </c>
      <c r="W5" s="163">
        <f t="shared" si="1"/>
        <v>3.333166774292375</v>
      </c>
      <c r="X5" s="163">
        <f t="shared" si="1"/>
        <v>0</v>
      </c>
      <c r="Y5" s="163">
        <f t="shared" si="1"/>
        <v>0</v>
      </c>
      <c r="Z5" s="164">
        <f t="shared" si="1"/>
        <v>0</v>
      </c>
      <c r="AB5" s="142" t="s">
        <v>146</v>
      </c>
      <c r="AC5" s="144"/>
    </row>
    <row r="6" spans="1:29">
      <c r="A6" s="33"/>
      <c r="B6" s="33"/>
      <c r="C6" s="33" t="s">
        <v>5</v>
      </c>
      <c r="D6" s="34">
        <v>871081.09022020595</v>
      </c>
      <c r="E6" s="34">
        <v>2561465.8110224712</v>
      </c>
      <c r="F6" s="34">
        <v>7316.1402505417591</v>
      </c>
      <c r="G6" s="34">
        <v>14597.002232397239</v>
      </c>
      <c r="H6" s="34">
        <v>104352.3696094334</v>
      </c>
      <c r="J6" s="160" t="s">
        <v>100</v>
      </c>
      <c r="K6" s="163"/>
      <c r="L6" s="164"/>
      <c r="M6" s="191">
        <f>(SUM(D4:D7)*$AC$2/1000000)*((1+$R$1))</f>
        <v>0.61197635851112464</v>
      </c>
      <c r="N6" s="192">
        <f t="shared" ref="N6:Q6" si="2">(SUM(E4:E7)*$AC$2/1000000)*((1+$R$1))</f>
        <v>1.7860098539087428</v>
      </c>
      <c r="O6" s="192">
        <f t="shared" si="2"/>
        <v>2.8954134486075339E-2</v>
      </c>
      <c r="P6" s="192">
        <f t="shared" si="2"/>
        <v>4.7660807712838475E-2</v>
      </c>
      <c r="Q6" s="193">
        <f t="shared" si="2"/>
        <v>0.32014500306928256</v>
      </c>
      <c r="S6" s="160" t="s">
        <v>100</v>
      </c>
      <c r="T6" s="163"/>
      <c r="U6" s="164"/>
      <c r="V6" s="171">
        <f>(SUM(D4:D7)*$AC$3/1000000)*((1+$R$1))</f>
        <v>6.6007016289766609</v>
      </c>
      <c r="W6" s="163">
        <f t="shared" ref="W6:Z6" si="3">(SUM(E4:E7)*$AC$3/1000000)*((1+$R$1))</f>
        <v>19.263682310775906</v>
      </c>
      <c r="X6" s="163">
        <f t="shared" si="3"/>
        <v>0.31229572843764136</v>
      </c>
      <c r="Y6" s="163">
        <f t="shared" si="3"/>
        <v>0.5140636018584982</v>
      </c>
      <c r="Z6" s="164">
        <f t="shared" si="3"/>
        <v>3.4530445725212404</v>
      </c>
      <c r="AB6" s="142" t="s">
        <v>101</v>
      </c>
      <c r="AC6" s="148">
        <v>0.81856562150285017</v>
      </c>
    </row>
    <row r="7" spans="1:29">
      <c r="A7" s="33"/>
      <c r="B7" s="33"/>
      <c r="C7" s="33" t="s">
        <v>15</v>
      </c>
      <c r="D7" s="34">
        <v>1821794.4929392324</v>
      </c>
      <c r="E7" s="34">
        <v>5275893.165738008</v>
      </c>
      <c r="F7" s="34">
        <v>109198.44567167301</v>
      </c>
      <c r="G7" s="34">
        <v>109497.17258915596</v>
      </c>
      <c r="H7" s="34">
        <v>597051.12444152706</v>
      </c>
      <c r="J7" s="160" t="s">
        <v>7</v>
      </c>
      <c r="K7" s="163"/>
      <c r="L7" s="164"/>
      <c r="M7" s="191">
        <f>((D12+D15)/1000000)*((1+$R$1))</f>
        <v>11.027206163162658</v>
      </c>
      <c r="N7" s="192">
        <f>((E12+E15)/1000000)*((1+$R$1))</f>
        <v>11.505288067063505</v>
      </c>
      <c r="O7" s="192">
        <f>((F12+F15)/1000000)*((1+$R$1))</f>
        <v>11.709477756337735</v>
      </c>
      <c r="P7" s="192">
        <f>((G12+G15)/1000000)*((1+$R$1))</f>
        <v>11.631642141225626</v>
      </c>
      <c r="Q7" s="193">
        <f>((H12+H15)/1000000)*((1+$R$1))</f>
        <v>10.915665126765225</v>
      </c>
      <c r="S7" s="160" t="s">
        <v>7</v>
      </c>
      <c r="T7" s="163"/>
      <c r="U7" s="164"/>
      <c r="V7" s="171">
        <f t="shared" ref="V7:Z9" si="4">0*((1+$R$1))</f>
        <v>0</v>
      </c>
      <c r="W7" s="163">
        <f t="shared" si="4"/>
        <v>0</v>
      </c>
      <c r="X7" s="163">
        <f t="shared" si="4"/>
        <v>0</v>
      </c>
      <c r="Y7" s="163">
        <f t="shared" si="4"/>
        <v>0</v>
      </c>
      <c r="Z7" s="164">
        <f t="shared" si="4"/>
        <v>0</v>
      </c>
      <c r="AB7" s="145" t="s">
        <v>45</v>
      </c>
      <c r="AC7" s="150">
        <v>0.18143437849714983</v>
      </c>
    </row>
    <row r="8" spans="1:29">
      <c r="A8" s="35" t="s">
        <v>45</v>
      </c>
      <c r="B8" s="35"/>
      <c r="C8" s="36" t="s">
        <v>1</v>
      </c>
      <c r="D8" s="37">
        <v>207923.42714918547</v>
      </c>
      <c r="E8" s="37">
        <v>199550.4808375781</v>
      </c>
      <c r="F8" s="37">
        <v>1619814.7742729187</v>
      </c>
      <c r="G8" s="37">
        <v>680910.87777113926</v>
      </c>
      <c r="H8" s="37">
        <v>287417.851885173</v>
      </c>
      <c r="J8" s="160" t="s">
        <v>3</v>
      </c>
      <c r="K8" s="163"/>
      <c r="L8" s="164"/>
      <c r="M8" s="191">
        <f t="shared" ref="M8:Q9" si="5">(D13/1000000)*((1+$R$1))</f>
        <v>11.665752322063723</v>
      </c>
      <c r="N8" s="192">
        <f t="shared" si="5"/>
        <v>10.649189098703927</v>
      </c>
      <c r="O8" s="192">
        <f t="shared" si="5"/>
        <v>12.328480119323119</v>
      </c>
      <c r="P8" s="192">
        <f t="shared" si="5"/>
        <v>11.030441307971577</v>
      </c>
      <c r="Q8" s="193">
        <f t="shared" si="5"/>
        <v>11.468737875590548</v>
      </c>
      <c r="S8" s="160" t="s">
        <v>3</v>
      </c>
      <c r="T8" s="163"/>
      <c r="U8" s="164"/>
      <c r="V8" s="171">
        <f t="shared" si="4"/>
        <v>0</v>
      </c>
      <c r="W8" s="163">
        <f t="shared" si="4"/>
        <v>0</v>
      </c>
      <c r="X8" s="163">
        <f t="shared" si="4"/>
        <v>0</v>
      </c>
      <c r="Y8" s="163">
        <f t="shared" si="4"/>
        <v>0</v>
      </c>
      <c r="Z8" s="164">
        <f t="shared" si="4"/>
        <v>0</v>
      </c>
    </row>
    <row r="9" spans="1:29">
      <c r="A9" s="35"/>
      <c r="B9" s="35"/>
      <c r="C9" s="36" t="s">
        <v>2</v>
      </c>
      <c r="D9" s="37">
        <v>1110164.4038290593</v>
      </c>
      <c r="E9" s="37">
        <v>3267810.56303174</v>
      </c>
      <c r="F9" s="37">
        <v>0</v>
      </c>
      <c r="G9" s="37">
        <v>0</v>
      </c>
      <c r="H9" s="37">
        <v>0</v>
      </c>
      <c r="J9" s="160" t="s">
        <v>140</v>
      </c>
      <c r="K9" s="163"/>
      <c r="L9" s="164"/>
      <c r="M9" s="191">
        <f t="shared" si="5"/>
        <v>25.328684448770954</v>
      </c>
      <c r="N9" s="192">
        <f t="shared" si="5"/>
        <v>23.393140675529377</v>
      </c>
      <c r="O9" s="192">
        <f t="shared" si="5"/>
        <v>28.039093749908961</v>
      </c>
      <c r="P9" s="192">
        <f t="shared" si="5"/>
        <v>22.292186338249245</v>
      </c>
      <c r="Q9" s="193">
        <f t="shared" si="5"/>
        <v>26.19604780149378</v>
      </c>
      <c r="S9" s="160" t="s">
        <v>140</v>
      </c>
      <c r="T9" s="163"/>
      <c r="U9" s="164"/>
      <c r="V9" s="171">
        <f t="shared" si="4"/>
        <v>0</v>
      </c>
      <c r="W9" s="163">
        <f t="shared" si="4"/>
        <v>0</v>
      </c>
      <c r="X9" s="163">
        <f t="shared" si="4"/>
        <v>0</v>
      </c>
      <c r="Y9" s="163">
        <f t="shared" si="4"/>
        <v>0</v>
      </c>
      <c r="Z9" s="164">
        <f t="shared" si="4"/>
        <v>0</v>
      </c>
    </row>
    <row r="10" spans="1:29">
      <c r="D10" s="38"/>
      <c r="E10" s="38"/>
      <c r="F10" s="38"/>
      <c r="G10" s="38"/>
      <c r="H10" s="38"/>
      <c r="J10" s="160" t="s">
        <v>10</v>
      </c>
      <c r="K10" s="163"/>
      <c r="L10" s="164"/>
      <c r="M10" s="191">
        <f>((D19*$AC$6)/1000000)*((1+$R$1))</f>
        <v>7.3071829552856169</v>
      </c>
      <c r="N10" s="192">
        <f>((E19*$AC$6)/1000000)*((1+$R$1))</f>
        <v>7.1636765537767699</v>
      </c>
      <c r="O10" s="192">
        <f>((F19*$AC$6)/1000000)*((1+$R$1))</f>
        <v>17.993387370603646</v>
      </c>
      <c r="P10" s="192">
        <f>((G19*$AC$6)/1000000)*((1+$R$1))</f>
        <v>15.436756346864994</v>
      </c>
      <c r="Q10" s="193">
        <f>((H19*$AC$6)/1000000)*((1+$R$1))</f>
        <v>7.9849040030075749</v>
      </c>
      <c r="S10" s="160" t="s">
        <v>10</v>
      </c>
      <c r="T10" s="163"/>
      <c r="U10" s="164"/>
      <c r="V10" s="171">
        <f>(D19*$AC$7/1000000)*((1+$R$1))</f>
        <v>1.6196309290672992</v>
      </c>
      <c r="W10" s="163">
        <f>(E19*$AC$7/1000000)*((1+$R$1))</f>
        <v>1.5878228564043926</v>
      </c>
      <c r="X10" s="163">
        <f>(F19*$AC$7/1000000)*((1+$R$1))</f>
        <v>3.9882191102165292</v>
      </c>
      <c r="Y10" s="163">
        <f>(G19*$AC$7/1000000)*((1+$R$1))</f>
        <v>3.4215440035990214</v>
      </c>
      <c r="Z10" s="164">
        <f>(H19*$AC$7/1000000)*((1+$R$1))</f>
        <v>1.769847226768781</v>
      </c>
    </row>
    <row r="11" spans="1:29">
      <c r="A11" s="39" t="s">
        <v>101</v>
      </c>
      <c r="B11" s="39"/>
      <c r="C11" s="39"/>
      <c r="D11" s="40"/>
      <c r="E11" s="40"/>
      <c r="F11" s="40"/>
      <c r="G11" s="40"/>
      <c r="H11" s="40"/>
      <c r="J11" s="160" t="s">
        <v>11</v>
      </c>
      <c r="K11" s="163"/>
      <c r="L11" s="164"/>
      <c r="M11" s="191">
        <f>((D18*$AC$6)/1000000)*((1+$R$1))</f>
        <v>1.5289841048231738</v>
      </c>
      <c r="N11" s="192">
        <f>((E18*$AC$6)/1000000)*((1+$R$1))</f>
        <v>0.95870753348522741</v>
      </c>
      <c r="O11" s="192">
        <f>((F18*$AC$6)/1000000)*((1+$R$1))</f>
        <v>1.1637802026437942</v>
      </c>
      <c r="P11" s="192">
        <f>((G18*$AC$6)/1000000)*((1+$R$1))</f>
        <v>3.9801381881966553</v>
      </c>
      <c r="Q11" s="193">
        <f>((H18*$AC$6)/1000000)*((1+$R$1))</f>
        <v>2.0940652471912826</v>
      </c>
      <c r="S11" s="160" t="s">
        <v>11</v>
      </c>
      <c r="T11" s="163"/>
      <c r="U11" s="164"/>
      <c r="V11" s="171">
        <f>(D18*$AC$7/1000000)*((1+$R$1))</f>
        <v>0.33889803517682621</v>
      </c>
      <c r="W11" s="163">
        <f>(E18*$AC$7/1000000)*((1+$R$1))</f>
        <v>0.21249671489877253</v>
      </c>
      <c r="X11" s="163">
        <f>(F18*$AC$7/1000000)*((1+$R$1))</f>
        <v>0.25795089877620603</v>
      </c>
      <c r="Y11" s="163">
        <f>(G18*$AC$7/1000000)*((1+$R$1))</f>
        <v>0.88219426706734438</v>
      </c>
      <c r="Z11" s="164">
        <f>(H18*$AC$7/1000000)*((1+$R$1))</f>
        <v>0.4641477930127168</v>
      </c>
    </row>
    <row r="12" spans="1:29">
      <c r="A12" s="39"/>
      <c r="B12" s="39"/>
      <c r="C12" s="39" t="s">
        <v>7</v>
      </c>
      <c r="D12" s="40">
        <v>10789881.412510594</v>
      </c>
      <c r="E12" s="40">
        <v>11220129.721650682</v>
      </c>
      <c r="F12" s="40">
        <v>11471879.506962011</v>
      </c>
      <c r="G12" s="40">
        <v>11387434.031661488</v>
      </c>
      <c r="H12" s="40">
        <v>10585198.036719833</v>
      </c>
      <c r="J12" s="160" t="s">
        <v>12</v>
      </c>
      <c r="K12" s="163"/>
      <c r="L12" s="164"/>
      <c r="M12" s="191">
        <f>((D17*$AC$6)/1000000)*((1+$R$1))</f>
        <v>0.41746846696645362</v>
      </c>
      <c r="N12" s="192">
        <f>((E17*$AC$6)/1000000)*((1+$R$1))</f>
        <v>0.41746846696645362</v>
      </c>
      <c r="O12" s="192">
        <f>((F17*$AC$6)/1000000)*((1+$R$1))</f>
        <v>0.41746846696645362</v>
      </c>
      <c r="P12" s="192">
        <f>((G17*$AC$6)/1000000)*((1+$R$1))</f>
        <v>0.41746846696645362</v>
      </c>
      <c r="Q12" s="193">
        <f>((H17*$AC$6)/1000000)*((1+$R$1))</f>
        <v>0.41746846696645362</v>
      </c>
      <c r="S12" s="160" t="s">
        <v>12</v>
      </c>
      <c r="T12" s="163"/>
      <c r="U12" s="164"/>
      <c r="V12" s="171">
        <f>(D17*$AC$7/1000000)*((1+$R$1))</f>
        <v>9.2531533033546415E-2</v>
      </c>
      <c r="W12" s="163">
        <f>(E17*$AC$7/1000000)*((1+$R$1))</f>
        <v>9.2531533033546415E-2</v>
      </c>
      <c r="X12" s="163">
        <f>(F17*$AC$7/1000000)*((1+$R$1))</f>
        <v>9.2531533033546415E-2</v>
      </c>
      <c r="Y12" s="163">
        <f>(G17*$AC$7/1000000)*((1+$R$1))</f>
        <v>9.2531533033546415E-2</v>
      </c>
      <c r="Z12" s="164">
        <f>(H17*$AC$7/1000000)*((1+$R$1))</f>
        <v>9.2531533033546415E-2</v>
      </c>
    </row>
    <row r="13" spans="1:29">
      <c r="A13" s="41"/>
      <c r="B13" s="41"/>
      <c r="C13" s="41" t="s">
        <v>3</v>
      </c>
      <c r="D13" s="42">
        <v>11437012.080454631</v>
      </c>
      <c r="E13" s="42">
        <v>10440381.469317576</v>
      </c>
      <c r="F13" s="42">
        <v>12086745.215022665</v>
      </c>
      <c r="G13" s="42">
        <v>10814158.145070173</v>
      </c>
      <c r="H13" s="42">
        <v>11243860.662343675</v>
      </c>
      <c r="J13" s="160" t="s">
        <v>141</v>
      </c>
      <c r="K13" s="163"/>
      <c r="L13" s="164"/>
      <c r="M13" s="191">
        <f t="shared" ref="M13:Q14" si="6">((D25*$AC$6)/1000000)*((1+$R$1))</f>
        <v>0.21343576294245328</v>
      </c>
      <c r="N13" s="192">
        <f t="shared" si="6"/>
        <v>1.1597551956155234</v>
      </c>
      <c r="O13" s="192">
        <f t="shared" si="6"/>
        <v>1.5864531785854969</v>
      </c>
      <c r="P13" s="192">
        <f t="shared" si="6"/>
        <v>0.36841459718092257</v>
      </c>
      <c r="Q13" s="193">
        <f t="shared" si="6"/>
        <v>2.8548732622875921E-2</v>
      </c>
      <c r="S13" s="160" t="s">
        <v>141</v>
      </c>
      <c r="T13" s="163"/>
      <c r="U13" s="164"/>
      <c r="V13" s="171">
        <f t="shared" ref="V13:Z14" si="7">(D25*$AC$7/1000000)*((1+$R$1))</f>
        <v>4.7307856549646442E-2</v>
      </c>
      <c r="W13" s="163">
        <f t="shared" si="7"/>
        <v>0.25705875936864059</v>
      </c>
      <c r="X13" s="163">
        <f t="shared" si="7"/>
        <v>0.35163600682744445</v>
      </c>
      <c r="Y13" s="163">
        <f t="shared" si="7"/>
        <v>8.1658784235376952E-2</v>
      </c>
      <c r="Z13" s="164">
        <f t="shared" si="7"/>
        <v>6.3278024684240456E-3</v>
      </c>
    </row>
    <row r="14" spans="1:29">
      <c r="A14" s="41"/>
      <c r="B14" s="41"/>
      <c r="C14" s="41" t="s">
        <v>4</v>
      </c>
      <c r="D14" s="42">
        <v>24832043.577226426</v>
      </c>
      <c r="E14" s="42">
        <v>22934451.642675862</v>
      </c>
      <c r="F14" s="42">
        <v>27489307.597949959</v>
      </c>
      <c r="G14" s="42">
        <v>21855084.645342398</v>
      </c>
      <c r="H14" s="42">
        <v>25682399.805386059</v>
      </c>
      <c r="J14" s="160" t="s">
        <v>142</v>
      </c>
      <c r="K14" s="163"/>
      <c r="L14" s="164"/>
      <c r="M14" s="191">
        <f t="shared" si="6"/>
        <v>0</v>
      </c>
      <c r="N14" s="192">
        <f t="shared" si="6"/>
        <v>0</v>
      </c>
      <c r="O14" s="192">
        <f t="shared" si="6"/>
        <v>0</v>
      </c>
      <c r="P14" s="192">
        <f t="shared" si="6"/>
        <v>0</v>
      </c>
      <c r="Q14" s="193">
        <f t="shared" si="6"/>
        <v>0</v>
      </c>
      <c r="S14" s="160" t="s">
        <v>142</v>
      </c>
      <c r="T14" s="163"/>
      <c r="U14" s="164"/>
      <c r="V14" s="171">
        <f t="shared" si="7"/>
        <v>0</v>
      </c>
      <c r="W14" s="163">
        <f t="shared" si="7"/>
        <v>0</v>
      </c>
      <c r="X14" s="163">
        <f t="shared" si="7"/>
        <v>0</v>
      </c>
      <c r="Y14" s="163">
        <f t="shared" si="7"/>
        <v>0</v>
      </c>
      <c r="Z14" s="164">
        <f t="shared" si="7"/>
        <v>0</v>
      </c>
    </row>
    <row r="15" spans="1:29">
      <c r="A15" s="39"/>
      <c r="B15" s="39"/>
      <c r="C15" s="39" t="s">
        <v>14</v>
      </c>
      <c r="D15" s="40">
        <v>21105.021962597766</v>
      </c>
      <c r="E15" s="40">
        <v>59564.461744909277</v>
      </c>
      <c r="F15" s="40">
        <v>8000.6463102767957</v>
      </c>
      <c r="G15" s="40">
        <v>16136.695030301209</v>
      </c>
      <c r="H15" s="40">
        <v>116434.44050097627</v>
      </c>
      <c r="J15" s="160" t="s">
        <v>9</v>
      </c>
      <c r="K15" s="163"/>
      <c r="L15" s="164"/>
      <c r="M15" s="191">
        <f>((D24*$AC$6)/1000000)*((1+$R$1))</f>
        <v>4.9060861066066441E-2</v>
      </c>
      <c r="N15" s="192">
        <f>((E24*$AC$6)/1000000)*((1+$R$1))</f>
        <v>0.3126427773804159</v>
      </c>
      <c r="O15" s="192">
        <f>((F24*$AC$6)/1000000)*((1+$R$1))</f>
        <v>0.10396061768524013</v>
      </c>
      <c r="P15" s="192">
        <f>((G24*$AC$6)/1000000)*((1+$R$1))</f>
        <v>9.3792646695738308E-2</v>
      </c>
      <c r="Q15" s="193">
        <f>((H24*$AC$6)/1000000)*((1+$R$1))</f>
        <v>1.5455636737418907E-2</v>
      </c>
      <c r="S15" s="160" t="s">
        <v>9</v>
      </c>
      <c r="T15" s="163"/>
      <c r="U15" s="164"/>
      <c r="V15" s="171">
        <f>(D24*$AC$7/1000000)*((1+$R$1))</f>
        <v>1.0874298409594014E-2</v>
      </c>
      <c r="W15" s="163">
        <f>(E24*$AC$7/1000000)*((1+$R$1))</f>
        <v>6.9297007491586932E-2</v>
      </c>
      <c r="X15" s="163">
        <f>(F24*$AC$7/1000000)*((1+$R$1))</f>
        <v>2.3042783085944284E-2</v>
      </c>
      <c r="Y15" s="163">
        <f>(G24*$AC$7/1000000)*((1+$R$1))</f>
        <v>2.0789060905833292E-2</v>
      </c>
      <c r="Z15" s="164">
        <f>(H24*$AC$7/1000000)*((1+$R$1))</f>
        <v>3.4257288262154947E-3</v>
      </c>
    </row>
    <row r="16" spans="1:29">
      <c r="A16" s="43"/>
      <c r="B16" s="43"/>
      <c r="C16" s="43" t="s">
        <v>8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J16" s="160" t="s">
        <v>96</v>
      </c>
      <c r="K16" s="163"/>
      <c r="L16" s="164"/>
      <c r="M16" s="191">
        <f t="shared" ref="M16:Q17" si="8">((D20*$AC$6)/1000000)*((1+$R$1))</f>
        <v>0</v>
      </c>
      <c r="N16" s="192">
        <f t="shared" si="8"/>
        <v>0</v>
      </c>
      <c r="O16" s="192">
        <f t="shared" si="8"/>
        <v>0</v>
      </c>
      <c r="P16" s="192">
        <f t="shared" si="8"/>
        <v>0</v>
      </c>
      <c r="Q16" s="193">
        <f t="shared" si="8"/>
        <v>0</v>
      </c>
      <c r="S16" s="160" t="s">
        <v>96</v>
      </c>
      <c r="T16" s="163"/>
      <c r="U16" s="164"/>
      <c r="V16" s="171">
        <f t="shared" ref="V16:Z17" si="9">(D20*$AC$7/1000000)*((1+$R$1))</f>
        <v>0</v>
      </c>
      <c r="W16" s="163">
        <f t="shared" si="9"/>
        <v>0</v>
      </c>
      <c r="X16" s="163">
        <f t="shared" si="9"/>
        <v>0</v>
      </c>
      <c r="Y16" s="163">
        <f t="shared" si="9"/>
        <v>0</v>
      </c>
      <c r="Z16" s="164">
        <f t="shared" si="9"/>
        <v>0</v>
      </c>
    </row>
    <row r="17" spans="1:27">
      <c r="A17" s="45"/>
      <c r="B17" s="45"/>
      <c r="C17" s="45" t="s">
        <v>12</v>
      </c>
      <c r="D17" s="46">
        <v>500000</v>
      </c>
      <c r="E17" s="46">
        <v>500000</v>
      </c>
      <c r="F17" s="46">
        <v>500000</v>
      </c>
      <c r="G17" s="46">
        <v>500000</v>
      </c>
      <c r="H17" s="46">
        <v>500000</v>
      </c>
      <c r="J17" s="165" t="s">
        <v>95</v>
      </c>
      <c r="K17" s="166"/>
      <c r="L17" s="167"/>
      <c r="M17" s="194">
        <f t="shared" si="8"/>
        <v>3.4705095467782763</v>
      </c>
      <c r="N17" s="195">
        <f t="shared" si="8"/>
        <v>0.91848306136564883</v>
      </c>
      <c r="O17" s="195">
        <f t="shared" si="8"/>
        <v>0.77984178348608968</v>
      </c>
      <c r="P17" s="195">
        <f t="shared" si="8"/>
        <v>0.64633536775021772</v>
      </c>
      <c r="Q17" s="196">
        <f t="shared" si="8"/>
        <v>0.63093078131915559</v>
      </c>
      <c r="S17" s="165" t="s">
        <v>95</v>
      </c>
      <c r="T17" s="166"/>
      <c r="U17" s="167"/>
      <c r="V17" s="172">
        <f t="shared" si="9"/>
        <v>0.76923550922172357</v>
      </c>
      <c r="W17" s="166">
        <f t="shared" si="9"/>
        <v>0.20358099463435111</v>
      </c>
      <c r="X17" s="166">
        <f t="shared" si="9"/>
        <v>0.17285127251391036</v>
      </c>
      <c r="Y17" s="166">
        <f t="shared" si="9"/>
        <v>0.14325968824978219</v>
      </c>
      <c r="Z17" s="167">
        <f t="shared" si="9"/>
        <v>0.13984527468084434</v>
      </c>
      <c r="AA17" s="190">
        <f>(SUM(D4:H26)/1000000*(1+$R$1))-(SUM(M3:Q17)+SUM(V3:Z17))</f>
        <v>0</v>
      </c>
    </row>
    <row r="18" spans="1:27" ht="14.5">
      <c r="A18" s="45"/>
      <c r="B18" s="45"/>
      <c r="C18" s="47" t="s">
        <v>11</v>
      </c>
      <c r="D18" s="46">
        <v>1831257</v>
      </c>
      <c r="E18" s="46">
        <v>1148239.4591999999</v>
      </c>
      <c r="F18" s="46">
        <v>1393854.0210000002</v>
      </c>
      <c r="G18" s="46">
        <v>4766992.6031999998</v>
      </c>
      <c r="H18" s="46">
        <v>2508052.0001999997</v>
      </c>
      <c r="J18" s="200" t="s">
        <v>159</v>
      </c>
      <c r="K18" s="168"/>
      <c r="L18" s="169"/>
      <c r="M18" s="179">
        <f t="shared" ref="M18:Q21" si="10">0*((1+$R$1))</f>
        <v>0</v>
      </c>
      <c r="N18" s="180">
        <f t="shared" si="10"/>
        <v>0</v>
      </c>
      <c r="O18" s="180">
        <f t="shared" si="10"/>
        <v>0</v>
      </c>
      <c r="P18" s="180">
        <f t="shared" si="10"/>
        <v>0</v>
      </c>
      <c r="Q18" s="181">
        <f t="shared" si="10"/>
        <v>0</v>
      </c>
      <c r="S18" s="200" t="s">
        <v>159</v>
      </c>
      <c r="T18" s="168"/>
      <c r="U18" s="169"/>
      <c r="V18" s="170">
        <f t="shared" ref="V18:Z19" si="11">0*((1+$R$1))</f>
        <v>0</v>
      </c>
      <c r="W18" s="168">
        <f t="shared" si="11"/>
        <v>0</v>
      </c>
      <c r="X18" s="168">
        <f t="shared" si="11"/>
        <v>0</v>
      </c>
      <c r="Y18" s="168">
        <f t="shared" si="11"/>
        <v>0</v>
      </c>
      <c r="Z18" s="169">
        <f t="shared" si="11"/>
        <v>0</v>
      </c>
    </row>
    <row r="19" spans="1:27">
      <c r="A19" s="48"/>
      <c r="B19" s="48"/>
      <c r="C19" s="48" t="s">
        <v>10</v>
      </c>
      <c r="D19" s="49">
        <v>8751778.3179930542</v>
      </c>
      <c r="E19" s="49">
        <v>8579901.3825305514</v>
      </c>
      <c r="F19" s="49">
        <v>21550594.589039385</v>
      </c>
      <c r="G19" s="49">
        <v>18488529.755356878</v>
      </c>
      <c r="H19" s="49">
        <v>9563481.597819956</v>
      </c>
      <c r="J19" s="160" t="s">
        <v>137</v>
      </c>
      <c r="K19" s="163"/>
      <c r="L19" s="164"/>
      <c r="M19" s="173">
        <f t="shared" si="10"/>
        <v>0</v>
      </c>
      <c r="N19" s="174">
        <f t="shared" si="10"/>
        <v>0</v>
      </c>
      <c r="O19" s="174">
        <f t="shared" si="10"/>
        <v>0</v>
      </c>
      <c r="P19" s="174">
        <f t="shared" si="10"/>
        <v>0</v>
      </c>
      <c r="Q19" s="175">
        <f t="shared" si="10"/>
        <v>0</v>
      </c>
      <c r="S19" s="160" t="s">
        <v>137</v>
      </c>
      <c r="T19" s="163"/>
      <c r="U19" s="164"/>
      <c r="V19" s="171">
        <f t="shared" si="11"/>
        <v>0</v>
      </c>
      <c r="W19" s="163">
        <f t="shared" si="11"/>
        <v>0</v>
      </c>
      <c r="X19" s="163">
        <f t="shared" si="11"/>
        <v>0</v>
      </c>
      <c r="Y19" s="163">
        <f t="shared" si="11"/>
        <v>0</v>
      </c>
      <c r="Z19" s="164">
        <f t="shared" si="11"/>
        <v>0</v>
      </c>
    </row>
    <row r="20" spans="1:27">
      <c r="A20" s="48"/>
      <c r="B20" s="48"/>
      <c r="C20" s="48" t="s">
        <v>96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J20" s="160" t="s">
        <v>138</v>
      </c>
      <c r="K20" s="163"/>
      <c r="L20" s="164"/>
      <c r="M20" s="173">
        <f t="shared" si="10"/>
        <v>0</v>
      </c>
      <c r="N20" s="174">
        <f t="shared" si="10"/>
        <v>0</v>
      </c>
      <c r="O20" s="174">
        <f t="shared" si="10"/>
        <v>0</v>
      </c>
      <c r="P20" s="174">
        <f t="shared" si="10"/>
        <v>0</v>
      </c>
      <c r="Q20" s="175">
        <f t="shared" si="10"/>
        <v>0</v>
      </c>
      <c r="S20" s="160" t="s">
        <v>138</v>
      </c>
      <c r="T20" s="163"/>
      <c r="U20" s="164"/>
      <c r="V20" s="171">
        <f t="shared" ref="V20:Z21" si="12">(D37/1000000)*((1+$R$1))</f>
        <v>2.0599709157445297E-2</v>
      </c>
      <c r="W20" s="163">
        <f t="shared" si="12"/>
        <v>2.0599709157445315E-2</v>
      </c>
      <c r="X20" s="163">
        <f t="shared" si="12"/>
        <v>2.0599709157445315E-2</v>
      </c>
      <c r="Y20" s="163">
        <f t="shared" si="12"/>
        <v>2.0599709157445315E-2</v>
      </c>
      <c r="Z20" s="164">
        <f t="shared" si="12"/>
        <v>2.0599709157445297E-2</v>
      </c>
    </row>
    <row r="21" spans="1:27">
      <c r="A21" s="48"/>
      <c r="B21" s="48"/>
      <c r="C21" s="48" t="s">
        <v>95</v>
      </c>
      <c r="D21" s="49">
        <v>4156612.8</v>
      </c>
      <c r="E21" s="49">
        <v>1100062.7999999998</v>
      </c>
      <c r="F21" s="49">
        <v>934012.8</v>
      </c>
      <c r="G21" s="49">
        <v>774112.79999999993</v>
      </c>
      <c r="H21" s="49">
        <v>755662.79999999993</v>
      </c>
      <c r="J21" s="160" t="s">
        <v>139</v>
      </c>
      <c r="K21" s="163"/>
      <c r="L21" s="164"/>
      <c r="M21" s="173">
        <f t="shared" si="10"/>
        <v>0</v>
      </c>
      <c r="N21" s="174">
        <f t="shared" si="10"/>
        <v>0</v>
      </c>
      <c r="O21" s="174">
        <f t="shared" si="10"/>
        <v>0</v>
      </c>
      <c r="P21" s="174">
        <f t="shared" si="10"/>
        <v>0</v>
      </c>
      <c r="Q21" s="175">
        <f t="shared" si="10"/>
        <v>0</v>
      </c>
      <c r="S21" s="160" t="s">
        <v>139</v>
      </c>
      <c r="T21" s="163"/>
      <c r="U21" s="164"/>
      <c r="V21" s="171">
        <f t="shared" si="12"/>
        <v>1.1323676919056407</v>
      </c>
      <c r="W21" s="163">
        <f t="shared" si="12"/>
        <v>2.2685093602202029</v>
      </c>
      <c r="X21" s="163">
        <f t="shared" si="12"/>
        <v>0</v>
      </c>
      <c r="Y21" s="163">
        <f t="shared" si="12"/>
        <v>0</v>
      </c>
      <c r="Z21" s="164">
        <f t="shared" si="12"/>
        <v>0</v>
      </c>
    </row>
    <row r="22" spans="1:27">
      <c r="D22" s="50"/>
      <c r="E22" s="50"/>
      <c r="F22" s="50"/>
      <c r="G22" s="50"/>
      <c r="H22" s="50"/>
      <c r="J22" s="160" t="s">
        <v>100</v>
      </c>
      <c r="K22" s="163"/>
      <c r="L22" s="164"/>
      <c r="M22" s="173">
        <f>(SUM(D33:D36)*$AC$2/1000000)*((1+$R$1))</f>
        <v>0.58689708861303314</v>
      </c>
      <c r="N22" s="174">
        <f t="shared" ref="N22:Q22" si="13">(SUM(E33:E36)*$AC$2/1000000)*((1+$R$1))</f>
        <v>1.1753048413919214</v>
      </c>
      <c r="O22" s="174">
        <f t="shared" si="13"/>
        <v>5.0254567647064401E-4</v>
      </c>
      <c r="P22" s="174">
        <f t="shared" si="13"/>
        <v>5.0758069903474902E-4</v>
      </c>
      <c r="Q22" s="175">
        <f t="shared" si="13"/>
        <v>4.9806120920648509E-4</v>
      </c>
      <c r="S22" s="160" t="s">
        <v>100</v>
      </c>
      <c r="T22" s="163"/>
      <c r="U22" s="164"/>
      <c r="V22" s="171">
        <f>(SUM(D33:D36)*$AC$3/1000000)*((1+$R$1))</f>
        <v>6.3301997127382288</v>
      </c>
      <c r="W22" s="163">
        <f t="shared" ref="W22:Z22" si="14">(SUM(E33:E36)*$AC$3/1000000)*((1+$R$1))</f>
        <v>12.676693263108772</v>
      </c>
      <c r="X22" s="163">
        <f t="shared" si="14"/>
        <v>5.4203957704922652E-3</v>
      </c>
      <c r="Y22" s="163">
        <f t="shared" si="14"/>
        <v>5.4747029037313317E-3</v>
      </c>
      <c r="Z22" s="164">
        <f t="shared" si="14"/>
        <v>5.372026858909403E-3</v>
      </c>
    </row>
    <row r="23" spans="1:27">
      <c r="A23" s="51" t="s">
        <v>105</v>
      </c>
      <c r="B23" s="51"/>
      <c r="C23" s="51"/>
      <c r="D23" s="52"/>
      <c r="E23" s="52"/>
      <c r="F23" s="52"/>
      <c r="G23" s="52"/>
      <c r="H23" s="52"/>
      <c r="J23" s="160" t="s">
        <v>7</v>
      </c>
      <c r="K23" s="163"/>
      <c r="L23" s="164"/>
      <c r="M23" s="173">
        <f>((D41+D44)/1000000)*((1+$R$1))</f>
        <v>3.1226503117187403</v>
      </c>
      <c r="N23" s="174">
        <f>((E41+E44)/1000000)*((1+$R$1))</f>
        <v>3.3485093302322535</v>
      </c>
      <c r="O23" s="174">
        <f>((F41+F44)/1000000)*((1+$R$1))</f>
        <v>3.2551452664205152</v>
      </c>
      <c r="P23" s="174">
        <f>((G41+G44)/1000000)*((1+$R$1))</f>
        <v>3.3445276257186847</v>
      </c>
      <c r="Q23" s="175">
        <f>((H41+H44)/1000000)*((1+$R$1))</f>
        <v>3.1755364346501262</v>
      </c>
      <c r="S23" s="160" t="s">
        <v>7</v>
      </c>
      <c r="T23" s="163"/>
      <c r="U23" s="164"/>
      <c r="V23" s="171">
        <f t="shared" ref="V23:Z25" si="15">0*((1+$R$1))</f>
        <v>0</v>
      </c>
      <c r="W23" s="163">
        <f t="shared" si="15"/>
        <v>0</v>
      </c>
      <c r="X23" s="163">
        <f t="shared" si="15"/>
        <v>0</v>
      </c>
      <c r="Y23" s="163">
        <f t="shared" si="15"/>
        <v>0</v>
      </c>
      <c r="Z23" s="164">
        <f t="shared" si="15"/>
        <v>0</v>
      </c>
    </row>
    <row r="24" spans="1:27">
      <c r="A24" s="51"/>
      <c r="B24" s="51"/>
      <c r="C24" s="51" t="s">
        <v>9</v>
      </c>
      <c r="D24" s="52">
        <v>58759.960270255346</v>
      </c>
      <c r="E24" s="52">
        <v>374450.76948235574</v>
      </c>
      <c r="F24" s="52">
        <v>124513.13801096511</v>
      </c>
      <c r="G24" s="52">
        <v>112335.00745252117</v>
      </c>
      <c r="H24" s="52">
        <v>18511.142709445492</v>
      </c>
      <c r="J24" s="160" t="s">
        <v>3</v>
      </c>
      <c r="K24" s="163"/>
      <c r="L24" s="164"/>
      <c r="M24" s="173">
        <f t="shared" ref="M24:Q25" si="16">(D42/1000000)*((1+$R$1))</f>
        <v>0.22549259561157312</v>
      </c>
      <c r="N24" s="174">
        <f t="shared" si="16"/>
        <v>0.23370002194400255</v>
      </c>
      <c r="O24" s="174">
        <f t="shared" si="16"/>
        <v>0.23352263997913539</v>
      </c>
      <c r="P24" s="174">
        <f t="shared" si="16"/>
        <v>0.23763873128295201</v>
      </c>
      <c r="Q24" s="175">
        <f t="shared" si="16"/>
        <v>0.22985662329832718</v>
      </c>
      <c r="S24" s="160" t="s">
        <v>3</v>
      </c>
      <c r="T24" s="163"/>
      <c r="U24" s="164"/>
      <c r="V24" s="171">
        <f t="shared" si="15"/>
        <v>0</v>
      </c>
      <c r="W24" s="163">
        <f t="shared" si="15"/>
        <v>0</v>
      </c>
      <c r="X24" s="163">
        <f t="shared" si="15"/>
        <v>0</v>
      </c>
      <c r="Y24" s="163">
        <f t="shared" si="15"/>
        <v>0</v>
      </c>
      <c r="Z24" s="164">
        <f t="shared" si="15"/>
        <v>0</v>
      </c>
    </row>
    <row r="25" spans="1:27">
      <c r="A25" s="51"/>
      <c r="B25" s="51"/>
      <c r="C25" s="51" t="s">
        <v>106</v>
      </c>
      <c r="D25" s="52">
        <v>255630.99950205855</v>
      </c>
      <c r="E25" s="52">
        <v>1389033.2892001607</v>
      </c>
      <c r="F25" s="52">
        <v>1900087.4366793542</v>
      </c>
      <c r="G25" s="52">
        <v>441248.41315323481</v>
      </c>
      <c r="H25" s="52">
        <v>34192.68146205879</v>
      </c>
      <c r="J25" s="160" t="s">
        <v>140</v>
      </c>
      <c r="K25" s="163"/>
      <c r="L25" s="164"/>
      <c r="M25" s="173">
        <f t="shared" si="16"/>
        <v>3.5075278452424974</v>
      </c>
      <c r="N25" s="174">
        <f t="shared" si="16"/>
        <v>3.8395440227709909</v>
      </c>
      <c r="O25" s="174">
        <f t="shared" si="16"/>
        <v>3.5177468322479748</v>
      </c>
      <c r="P25" s="174">
        <f t="shared" si="16"/>
        <v>3.5647323055103484</v>
      </c>
      <c r="Q25" s="175">
        <f t="shared" si="16"/>
        <v>3.4758989926298853</v>
      </c>
      <c r="S25" s="160" t="s">
        <v>140</v>
      </c>
      <c r="T25" s="163"/>
      <c r="U25" s="164"/>
      <c r="V25" s="171">
        <f t="shared" si="15"/>
        <v>0</v>
      </c>
      <c r="W25" s="163">
        <f t="shared" si="15"/>
        <v>0</v>
      </c>
      <c r="X25" s="163">
        <f t="shared" si="15"/>
        <v>0</v>
      </c>
      <c r="Y25" s="163">
        <f t="shared" si="15"/>
        <v>0</v>
      </c>
      <c r="Z25" s="164">
        <f t="shared" si="15"/>
        <v>0</v>
      </c>
    </row>
    <row r="26" spans="1:27">
      <c r="A26" s="51"/>
      <c r="B26" s="51"/>
      <c r="C26" s="51" t="s">
        <v>107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J26" s="160" t="s">
        <v>10</v>
      </c>
      <c r="K26" s="163"/>
      <c r="L26" s="164"/>
      <c r="M26" s="173">
        <f>(D48*$AC$6/1000000)*((1+$R$1))</f>
        <v>0</v>
      </c>
      <c r="N26" s="174">
        <f>(E48*$AC$6/1000000)*((1+$R$1))</f>
        <v>0</v>
      </c>
      <c r="O26" s="174">
        <f>(F48*$AC$6/1000000)*((1+$R$1))</f>
        <v>0</v>
      </c>
      <c r="P26" s="174">
        <f>(G48*$AC$6/1000000)*((1+$R$1))</f>
        <v>0</v>
      </c>
      <c r="Q26" s="175">
        <f>(H48*$AC$6/1000000)*((1+$R$1))</f>
        <v>0</v>
      </c>
      <c r="S26" s="160" t="s">
        <v>10</v>
      </c>
      <c r="T26" s="163"/>
      <c r="U26" s="164"/>
      <c r="V26" s="171">
        <f>(D48*$AC$7/1000000)*((1+$R$1))</f>
        <v>0</v>
      </c>
      <c r="W26" s="163">
        <f>(E48*$AC$7/1000000)*((1+$R$1))</f>
        <v>0</v>
      </c>
      <c r="X26" s="163">
        <f>(F48*$AC$7/1000000)*((1+$R$1))</f>
        <v>0</v>
      </c>
      <c r="Y26" s="163">
        <f>(G48*$AC$7/1000000)*((1+$R$1))</f>
        <v>0</v>
      </c>
      <c r="Z26" s="164">
        <f>(H48*$AC$7/1000000)*((1+$R$1))</f>
        <v>0</v>
      </c>
    </row>
    <row r="27" spans="1:27">
      <c r="D27" s="38"/>
      <c r="E27" s="38"/>
      <c r="F27" s="38"/>
      <c r="G27" s="38"/>
      <c r="H27" s="38"/>
      <c r="J27" s="160" t="s">
        <v>11</v>
      </c>
      <c r="K27" s="163"/>
      <c r="L27" s="164"/>
      <c r="M27" s="173">
        <f>(D47*$AC$6/1000000)*((1+$R$1))</f>
        <v>0</v>
      </c>
      <c r="N27" s="174">
        <f>(E47*$AC$6/1000000)*((1+$R$1))</f>
        <v>0</v>
      </c>
      <c r="O27" s="174">
        <f>(F47*$AC$6/1000000)*((1+$R$1))</f>
        <v>0</v>
      </c>
      <c r="P27" s="174">
        <f>(G47*$AC$6/1000000)*((1+$R$1))</f>
        <v>0</v>
      </c>
      <c r="Q27" s="175">
        <f>(H47*$AC$6/1000000)*((1+$R$1))</f>
        <v>0</v>
      </c>
      <c r="S27" s="160" t="s">
        <v>11</v>
      </c>
      <c r="T27" s="163"/>
      <c r="U27" s="164"/>
      <c r="V27" s="171">
        <f>(D47*$AC$7/1000000)*((1+$R$1))</f>
        <v>0</v>
      </c>
      <c r="W27" s="163">
        <f>(E47*$AC$7/1000000)*((1+$R$1))</f>
        <v>0</v>
      </c>
      <c r="X27" s="163">
        <f>(F47*$AC$7/1000000)*((1+$R$1))</f>
        <v>0</v>
      </c>
      <c r="Y27" s="163">
        <f>(G47*$AC$7/1000000)*((1+$R$1))</f>
        <v>0</v>
      </c>
      <c r="Z27" s="164">
        <f>(H47*$AC$7/1000000)*((1+$R$1))</f>
        <v>0</v>
      </c>
    </row>
    <row r="28" spans="1:27">
      <c r="A28" s="53" t="s">
        <v>17</v>
      </c>
      <c r="B28" s="53"/>
      <c r="C28" s="53"/>
      <c r="D28" s="54">
        <v>0</v>
      </c>
      <c r="E28" s="54">
        <v>0</v>
      </c>
      <c r="F28" s="54">
        <v>0</v>
      </c>
      <c r="G28" s="54">
        <v>0</v>
      </c>
      <c r="H28" s="54">
        <v>0</v>
      </c>
      <c r="J28" s="160" t="s">
        <v>12</v>
      </c>
      <c r="K28" s="163"/>
      <c r="L28" s="164"/>
      <c r="M28" s="173">
        <f>(D46*$AC$6/1000000)*((1+$R$1))</f>
        <v>0</v>
      </c>
      <c r="N28" s="174">
        <f>(E46*$AC$6/1000000)*((1+$R$1))</f>
        <v>0</v>
      </c>
      <c r="O28" s="174">
        <f>(F46*$AC$6/1000000)*((1+$R$1))</f>
        <v>0</v>
      </c>
      <c r="P28" s="174">
        <f>(G46*$AC$6/1000000)*((1+$R$1))</f>
        <v>0</v>
      </c>
      <c r="Q28" s="175">
        <f>(H46*$AC$6/1000000)*((1+$R$1))</f>
        <v>0</v>
      </c>
      <c r="S28" s="160" t="s">
        <v>12</v>
      </c>
      <c r="T28" s="163"/>
      <c r="U28" s="164"/>
      <c r="V28" s="171">
        <f>(D46*$AC$7/1000000)*((1+$R$1))</f>
        <v>0</v>
      </c>
      <c r="W28" s="163">
        <f>(E46*$AC$7/1000000)*((1+$R$1))</f>
        <v>0</v>
      </c>
      <c r="X28" s="163">
        <f>(F46*$AC$7/1000000)*((1+$R$1))</f>
        <v>0</v>
      </c>
      <c r="Y28" s="163">
        <f>(G46*$AC$7/1000000)*((1+$R$1))</f>
        <v>0</v>
      </c>
      <c r="Z28" s="164">
        <f>(H46*$AC$7/1000000)*((1+$R$1))</f>
        <v>0</v>
      </c>
    </row>
    <row r="29" spans="1:27">
      <c r="D29" s="38"/>
      <c r="E29" s="38"/>
      <c r="F29" s="38"/>
      <c r="G29" s="38"/>
      <c r="H29" s="38"/>
      <c r="J29" s="160" t="s">
        <v>141</v>
      </c>
      <c r="K29" s="163"/>
      <c r="L29" s="164"/>
      <c r="M29" s="173">
        <f>(D53*$AC$6/1000000)*((1+$R$1))</f>
        <v>0</v>
      </c>
      <c r="N29" s="174">
        <f>(E53*$AC$6/1000000)*((1+$R$1))</f>
        <v>0</v>
      </c>
      <c r="O29" s="174">
        <f>(F53*$AC$6/1000000)*((1+$R$1))</f>
        <v>0</v>
      </c>
      <c r="P29" s="174">
        <f>(G53*$AC$6/1000000)*((1+$R$1))</f>
        <v>0</v>
      </c>
      <c r="Q29" s="175">
        <f>(H53*$AC$6/1000000)*((1+$R$1))</f>
        <v>0</v>
      </c>
      <c r="S29" s="160" t="s">
        <v>141</v>
      </c>
      <c r="T29" s="163"/>
      <c r="U29" s="164"/>
      <c r="V29" s="171">
        <f>(D53*$AC$7/1000000)*((1+$R$1))</f>
        <v>0</v>
      </c>
      <c r="W29" s="163">
        <f>(E53*$AC$7/1000000)*((1+$R$1))</f>
        <v>0</v>
      </c>
      <c r="X29" s="163">
        <f>(F53*$AC$7/1000000)*((1+$R$1))</f>
        <v>0</v>
      </c>
      <c r="Y29" s="163">
        <f>(G53*$AC$7/1000000)*((1+$R$1))</f>
        <v>0</v>
      </c>
      <c r="Z29" s="164">
        <f>(H53*$AC$7/1000000)*((1+$R$1))</f>
        <v>0</v>
      </c>
    </row>
    <row r="30" spans="1:27" ht="13">
      <c r="A30" s="27" t="s">
        <v>162</v>
      </c>
      <c r="B30" s="28"/>
      <c r="C30" s="55"/>
      <c r="D30" s="28" t="s">
        <v>89</v>
      </c>
      <c r="E30" s="28" t="s">
        <v>90</v>
      </c>
      <c r="F30" s="28" t="s">
        <v>91</v>
      </c>
      <c r="G30" s="28" t="s">
        <v>92</v>
      </c>
      <c r="H30" s="28" t="s">
        <v>93</v>
      </c>
      <c r="J30" s="160" t="s">
        <v>142</v>
      </c>
      <c r="K30" s="163"/>
      <c r="L30" s="164"/>
      <c r="M30" s="173">
        <f>(D55*$AC$6/1000000)*((1+$R$1))</f>
        <v>0</v>
      </c>
      <c r="N30" s="174">
        <f>(E55*$AC$6/1000000)*((1+$R$1))</f>
        <v>0</v>
      </c>
      <c r="O30" s="174">
        <f>(F55*$AC$6/1000000)*((1+$R$1))</f>
        <v>0</v>
      </c>
      <c r="P30" s="174">
        <f>(G55*$AC$6/1000000)*((1+$R$1))</f>
        <v>0</v>
      </c>
      <c r="Q30" s="175">
        <f>(H55*$AC$6/1000000)*((1+$R$1))</f>
        <v>0</v>
      </c>
      <c r="S30" s="160" t="s">
        <v>142</v>
      </c>
      <c r="T30" s="163"/>
      <c r="U30" s="164"/>
      <c r="V30" s="171">
        <f>(D55*$AC$7/1000000)*((1+$R$1))</f>
        <v>0</v>
      </c>
      <c r="W30" s="163">
        <f>(E55*$AC$7/1000000)*((1+$R$1))</f>
        <v>0</v>
      </c>
      <c r="X30" s="163">
        <f>(F55*$AC$7/1000000)*((1+$R$1))</f>
        <v>0</v>
      </c>
      <c r="Y30" s="163">
        <f>(G55*$AC$7/1000000)*((1+$R$1))</f>
        <v>0</v>
      </c>
      <c r="Z30" s="164">
        <f>(H55*$AC$7/1000000)*((1+$R$1))</f>
        <v>0</v>
      </c>
    </row>
    <row r="31" spans="1:27">
      <c r="D31" s="38"/>
      <c r="E31" s="38"/>
      <c r="F31" s="38"/>
      <c r="G31" s="38"/>
      <c r="H31" s="38"/>
      <c r="J31" s="160" t="s">
        <v>9</v>
      </c>
      <c r="K31" s="163"/>
      <c r="L31" s="164"/>
      <c r="M31" s="173">
        <f>(D54*$AC$6/1000000)*((1+$R$1))</f>
        <v>0</v>
      </c>
      <c r="N31" s="174">
        <f>(E54*$AC$6/1000000)*((1+$R$1))</f>
        <v>0</v>
      </c>
      <c r="O31" s="174">
        <f>(F54*$AC$6/1000000)*((1+$R$1))</f>
        <v>0</v>
      </c>
      <c r="P31" s="174">
        <f>(G54*$AC$6/1000000)*((1+$R$1))</f>
        <v>0</v>
      </c>
      <c r="Q31" s="175">
        <f>(H54*$AC$6/1000000)*((1+$R$1))</f>
        <v>0</v>
      </c>
      <c r="S31" s="160" t="s">
        <v>9</v>
      </c>
      <c r="T31" s="163"/>
      <c r="U31" s="164"/>
      <c r="V31" s="171">
        <f>(D54*$AC$7/1000000)*((1+$R$1))</f>
        <v>0</v>
      </c>
      <c r="W31" s="163">
        <f>(E54*$AC$7/1000000)*((1+$R$1))</f>
        <v>0</v>
      </c>
      <c r="X31" s="163">
        <f>(F54*$AC$7/1000000)*((1+$R$1))</f>
        <v>0</v>
      </c>
      <c r="Y31" s="163">
        <f>(G54*$AC$7/1000000)*((1+$R$1))</f>
        <v>0</v>
      </c>
      <c r="Z31" s="164">
        <f>(H54*$AC$7/1000000)*((1+$R$1))</f>
        <v>0</v>
      </c>
    </row>
    <row r="32" spans="1:27">
      <c r="A32" s="33" t="s">
        <v>104</v>
      </c>
      <c r="B32" s="33"/>
      <c r="C32" s="33"/>
      <c r="D32" s="33"/>
      <c r="E32" s="33"/>
      <c r="F32" s="33"/>
      <c r="G32" s="33"/>
      <c r="H32" s="33"/>
      <c r="J32" s="160" t="s">
        <v>96</v>
      </c>
      <c r="K32" s="163"/>
      <c r="L32" s="164"/>
      <c r="M32" s="173">
        <f t="shared" ref="M32:Q33" si="17">(D49*$AC$6/1000000)*((1+$R$1))</f>
        <v>0</v>
      </c>
      <c r="N32" s="174">
        <f t="shared" si="17"/>
        <v>0</v>
      </c>
      <c r="O32" s="174">
        <f t="shared" si="17"/>
        <v>0</v>
      </c>
      <c r="P32" s="174">
        <f t="shared" si="17"/>
        <v>0</v>
      </c>
      <c r="Q32" s="175">
        <f t="shared" si="17"/>
        <v>0</v>
      </c>
      <c r="S32" s="160" t="s">
        <v>96</v>
      </c>
      <c r="T32" s="163"/>
      <c r="U32" s="164"/>
      <c r="V32" s="171">
        <f t="shared" ref="V32:Z33" si="18">(D49*$AC$7/1000000)*((1+$R$1))</f>
        <v>0</v>
      </c>
      <c r="W32" s="163">
        <f t="shared" si="18"/>
        <v>0</v>
      </c>
      <c r="X32" s="163">
        <f t="shared" si="18"/>
        <v>0</v>
      </c>
      <c r="Y32" s="163">
        <f t="shared" si="18"/>
        <v>0</v>
      </c>
      <c r="Z32" s="164">
        <f t="shared" si="18"/>
        <v>0</v>
      </c>
    </row>
    <row r="33" spans="1:27">
      <c r="A33" s="33"/>
      <c r="B33" s="33"/>
      <c r="C33" s="33" t="s">
        <v>6</v>
      </c>
      <c r="D33" s="34">
        <v>3388109.3260940728</v>
      </c>
      <c r="E33" s="34">
        <v>6787413.1665917337</v>
      </c>
      <c r="F33" s="34">
        <v>97.116612661225858</v>
      </c>
      <c r="G33" s="34">
        <v>97.116612661225844</v>
      </c>
      <c r="H33" s="34">
        <v>97.116612661225801</v>
      </c>
      <c r="J33" s="165" t="s">
        <v>95</v>
      </c>
      <c r="K33" s="166"/>
      <c r="L33" s="167"/>
      <c r="M33" s="176">
        <f t="shared" si="17"/>
        <v>0</v>
      </c>
      <c r="N33" s="177">
        <f t="shared" si="17"/>
        <v>0</v>
      </c>
      <c r="O33" s="177">
        <f t="shared" si="17"/>
        <v>0</v>
      </c>
      <c r="P33" s="177">
        <f t="shared" si="17"/>
        <v>0</v>
      </c>
      <c r="Q33" s="178">
        <f t="shared" si="17"/>
        <v>0</v>
      </c>
      <c r="S33" s="165" t="s">
        <v>95</v>
      </c>
      <c r="T33" s="166"/>
      <c r="U33" s="167"/>
      <c r="V33" s="172">
        <f t="shared" si="18"/>
        <v>0</v>
      </c>
      <c r="W33" s="166">
        <f t="shared" si="18"/>
        <v>0</v>
      </c>
      <c r="X33" s="166">
        <f t="shared" si="18"/>
        <v>0</v>
      </c>
      <c r="Y33" s="166">
        <f t="shared" si="18"/>
        <v>0</v>
      </c>
      <c r="Z33" s="167">
        <f t="shared" si="18"/>
        <v>0</v>
      </c>
      <c r="AA33" s="190">
        <f>(SUM(D33:H55)/1000000*(1+$R$1))-(SUM(M19:Q33)+SUM(V19:Z33))</f>
        <v>0</v>
      </c>
    </row>
    <row r="34" spans="1:27" ht="14.5">
      <c r="A34" s="33"/>
      <c r="B34" s="33"/>
      <c r="C34" s="33" t="s">
        <v>13</v>
      </c>
      <c r="D34" s="34">
        <v>777890.07662889943</v>
      </c>
      <c r="E34" s="34">
        <v>1554747.2982978716</v>
      </c>
      <c r="F34" s="34">
        <v>4102.6537525141739</v>
      </c>
      <c r="G34" s="34">
        <v>4102.6537525141739</v>
      </c>
      <c r="H34" s="34">
        <v>4102.6537525141739</v>
      </c>
      <c r="J34" s="200" t="s">
        <v>160</v>
      </c>
      <c r="K34" s="168"/>
      <c r="L34" s="169"/>
      <c r="M34" s="179">
        <f t="shared" ref="M34:Q42" si="19">0*((1+$R$1))</f>
        <v>0</v>
      </c>
      <c r="N34" s="180">
        <f t="shared" si="19"/>
        <v>0</v>
      </c>
      <c r="O34" s="180">
        <f t="shared" si="19"/>
        <v>0</v>
      </c>
      <c r="P34" s="180">
        <f t="shared" si="19"/>
        <v>0</v>
      </c>
      <c r="Q34" s="181">
        <f t="shared" si="19"/>
        <v>0</v>
      </c>
      <c r="S34" s="200" t="s">
        <v>160</v>
      </c>
      <c r="T34" s="168"/>
      <c r="U34" s="169"/>
      <c r="V34" s="170">
        <f t="shared" ref="V34:Z42" si="20">0*((1+$R$1))</f>
        <v>0</v>
      </c>
      <c r="W34" s="168">
        <f t="shared" si="20"/>
        <v>0</v>
      </c>
      <c r="X34" s="168">
        <f t="shared" si="20"/>
        <v>0</v>
      </c>
      <c r="Y34" s="168">
        <f t="shared" si="20"/>
        <v>0</v>
      </c>
      <c r="Z34" s="169">
        <f t="shared" si="20"/>
        <v>0</v>
      </c>
    </row>
    <row r="35" spans="1:27">
      <c r="A35" s="33"/>
      <c r="B35" s="33"/>
      <c r="C35" s="33" t="s">
        <v>5</v>
      </c>
      <c r="D35" s="34">
        <v>863815.85734520841</v>
      </c>
      <c r="E35" s="34">
        <v>1730487.8951572191</v>
      </c>
      <c r="F35" s="34">
        <v>22.685713527347616</v>
      </c>
      <c r="G35" s="34">
        <v>22.685713527347616</v>
      </c>
      <c r="H35" s="34">
        <v>22.685713527347616</v>
      </c>
      <c r="J35" s="160" t="s">
        <v>137</v>
      </c>
      <c r="K35" s="163"/>
      <c r="L35" s="164"/>
      <c r="M35" s="173">
        <f t="shared" si="19"/>
        <v>0</v>
      </c>
      <c r="N35" s="174">
        <f t="shared" si="19"/>
        <v>0</v>
      </c>
      <c r="O35" s="174">
        <f t="shared" si="19"/>
        <v>0</v>
      </c>
      <c r="P35" s="174">
        <f t="shared" si="19"/>
        <v>0</v>
      </c>
      <c r="Q35" s="175">
        <f t="shared" si="19"/>
        <v>0</v>
      </c>
      <c r="S35" s="160" t="s">
        <v>137</v>
      </c>
      <c r="T35" s="163"/>
      <c r="U35" s="164"/>
      <c r="V35" s="171">
        <f t="shared" si="20"/>
        <v>0</v>
      </c>
      <c r="W35" s="163">
        <f t="shared" si="20"/>
        <v>0</v>
      </c>
      <c r="X35" s="163">
        <f t="shared" si="20"/>
        <v>0</v>
      </c>
      <c r="Y35" s="163">
        <f t="shared" si="20"/>
        <v>0</v>
      </c>
      <c r="Z35" s="164">
        <f t="shared" si="20"/>
        <v>0</v>
      </c>
    </row>
    <row r="36" spans="1:27">
      <c r="A36" s="33"/>
      <c r="B36" s="33"/>
      <c r="C36" s="33" t="s">
        <v>15</v>
      </c>
      <c r="D36" s="34">
        <v>1751652.1922369774</v>
      </c>
      <c r="E36" s="34">
        <v>3507741.9384832685</v>
      </c>
      <c r="F36" s="34">
        <v>1584.349261456968</v>
      </c>
      <c r="G36" s="34">
        <v>1642.5278455777236</v>
      </c>
      <c r="H36" s="34">
        <v>1532.532223371652</v>
      </c>
      <c r="J36" s="160" t="s">
        <v>138</v>
      </c>
      <c r="K36" s="163"/>
      <c r="L36" s="164"/>
      <c r="M36" s="173">
        <f t="shared" si="19"/>
        <v>0</v>
      </c>
      <c r="N36" s="174">
        <f t="shared" si="19"/>
        <v>0</v>
      </c>
      <c r="O36" s="174">
        <f t="shared" si="19"/>
        <v>0</v>
      </c>
      <c r="P36" s="174">
        <f t="shared" si="19"/>
        <v>0</v>
      </c>
      <c r="Q36" s="175">
        <f t="shared" si="19"/>
        <v>0</v>
      </c>
      <c r="S36" s="160" t="s">
        <v>138</v>
      </c>
      <c r="T36" s="163"/>
      <c r="U36" s="164"/>
      <c r="V36" s="171">
        <f t="shared" si="20"/>
        <v>0</v>
      </c>
      <c r="W36" s="163">
        <f t="shared" si="20"/>
        <v>0</v>
      </c>
      <c r="X36" s="163">
        <f t="shared" si="20"/>
        <v>0</v>
      </c>
      <c r="Y36" s="163">
        <f t="shared" si="20"/>
        <v>0</v>
      </c>
      <c r="Z36" s="164">
        <f t="shared" si="20"/>
        <v>0</v>
      </c>
    </row>
    <row r="37" spans="1:27">
      <c r="A37" s="35" t="s">
        <v>108</v>
      </c>
      <c r="B37" s="35"/>
      <c r="C37" s="36" t="s">
        <v>1</v>
      </c>
      <c r="D37" s="37">
        <v>20195.793291613038</v>
      </c>
      <c r="E37" s="37">
        <v>20195.793291613052</v>
      </c>
      <c r="F37" s="37">
        <v>20195.793291613052</v>
      </c>
      <c r="G37" s="37">
        <v>20195.793291613052</v>
      </c>
      <c r="H37" s="37">
        <v>20195.793291613038</v>
      </c>
      <c r="J37" s="160" t="s">
        <v>139</v>
      </c>
      <c r="K37" s="163"/>
      <c r="L37" s="164"/>
      <c r="M37" s="173">
        <f t="shared" si="19"/>
        <v>0</v>
      </c>
      <c r="N37" s="174">
        <f t="shared" si="19"/>
        <v>0</v>
      </c>
      <c r="O37" s="174">
        <f t="shared" si="19"/>
        <v>0</v>
      </c>
      <c r="P37" s="174">
        <f t="shared" si="19"/>
        <v>0</v>
      </c>
      <c r="Q37" s="175">
        <f t="shared" si="19"/>
        <v>0</v>
      </c>
      <c r="S37" s="160" t="s">
        <v>139</v>
      </c>
      <c r="T37" s="163"/>
      <c r="U37" s="164"/>
      <c r="V37" s="171">
        <f t="shared" si="20"/>
        <v>0</v>
      </c>
      <c r="W37" s="163">
        <f t="shared" si="20"/>
        <v>0</v>
      </c>
      <c r="X37" s="163">
        <f t="shared" si="20"/>
        <v>0</v>
      </c>
      <c r="Y37" s="163">
        <f t="shared" si="20"/>
        <v>0</v>
      </c>
      <c r="Z37" s="164">
        <f t="shared" si="20"/>
        <v>0</v>
      </c>
    </row>
    <row r="38" spans="1:27">
      <c r="A38" s="35"/>
      <c r="B38" s="35"/>
      <c r="C38" s="36" t="s">
        <v>2</v>
      </c>
      <c r="D38" s="37">
        <v>1110164.4038290596</v>
      </c>
      <c r="E38" s="37">
        <v>2224028.7845296105</v>
      </c>
      <c r="F38" s="37">
        <v>0</v>
      </c>
      <c r="G38" s="37">
        <v>0</v>
      </c>
      <c r="H38" s="37">
        <v>0</v>
      </c>
      <c r="J38" s="160" t="s">
        <v>100</v>
      </c>
      <c r="K38" s="163"/>
      <c r="L38" s="164"/>
      <c r="M38" s="173">
        <f t="shared" si="19"/>
        <v>0</v>
      </c>
      <c r="N38" s="174">
        <f t="shared" si="19"/>
        <v>0</v>
      </c>
      <c r="O38" s="174">
        <f t="shared" si="19"/>
        <v>0</v>
      </c>
      <c r="P38" s="174">
        <f t="shared" si="19"/>
        <v>0</v>
      </c>
      <c r="Q38" s="175">
        <f t="shared" si="19"/>
        <v>0</v>
      </c>
      <c r="S38" s="160" t="s">
        <v>100</v>
      </c>
      <c r="T38" s="163"/>
      <c r="U38" s="164"/>
      <c r="V38" s="171">
        <f t="shared" si="20"/>
        <v>0</v>
      </c>
      <c r="W38" s="163">
        <f t="shared" si="20"/>
        <v>0</v>
      </c>
      <c r="X38" s="163">
        <f t="shared" si="20"/>
        <v>0</v>
      </c>
      <c r="Y38" s="163">
        <f t="shared" si="20"/>
        <v>0</v>
      </c>
      <c r="Z38" s="164">
        <f t="shared" si="20"/>
        <v>0</v>
      </c>
    </row>
    <row r="39" spans="1:27">
      <c r="D39" s="38"/>
      <c r="E39" s="38"/>
      <c r="F39" s="38"/>
      <c r="G39" s="38"/>
      <c r="H39" s="38"/>
      <c r="J39" s="160" t="s">
        <v>7</v>
      </c>
      <c r="K39" s="163"/>
      <c r="L39" s="164"/>
      <c r="M39" s="173">
        <f t="shared" si="19"/>
        <v>0</v>
      </c>
      <c r="N39" s="174">
        <f t="shared" si="19"/>
        <v>0</v>
      </c>
      <c r="O39" s="174">
        <f t="shared" si="19"/>
        <v>0</v>
      </c>
      <c r="P39" s="174">
        <f t="shared" si="19"/>
        <v>0</v>
      </c>
      <c r="Q39" s="175">
        <f t="shared" si="19"/>
        <v>0</v>
      </c>
      <c r="S39" s="160" t="s">
        <v>7</v>
      </c>
      <c r="T39" s="163"/>
      <c r="U39" s="164"/>
      <c r="V39" s="171">
        <f t="shared" si="20"/>
        <v>0</v>
      </c>
      <c r="W39" s="163">
        <f t="shared" si="20"/>
        <v>0</v>
      </c>
      <c r="X39" s="163">
        <f t="shared" si="20"/>
        <v>0</v>
      </c>
      <c r="Y39" s="163">
        <f t="shared" si="20"/>
        <v>0</v>
      </c>
      <c r="Z39" s="164">
        <f t="shared" si="20"/>
        <v>0</v>
      </c>
    </row>
    <row r="40" spans="1:27">
      <c r="A40" s="39" t="s">
        <v>101</v>
      </c>
      <c r="B40" s="39"/>
      <c r="C40" s="39"/>
      <c r="D40" s="40"/>
      <c r="E40" s="40"/>
      <c r="F40" s="40"/>
      <c r="G40" s="40"/>
      <c r="H40" s="40"/>
      <c r="J40" s="160" t="s">
        <v>3</v>
      </c>
      <c r="K40" s="163"/>
      <c r="L40" s="164"/>
      <c r="M40" s="173">
        <f t="shared" si="19"/>
        <v>0</v>
      </c>
      <c r="N40" s="174">
        <f t="shared" si="19"/>
        <v>0</v>
      </c>
      <c r="O40" s="174">
        <f t="shared" si="19"/>
        <v>0</v>
      </c>
      <c r="P40" s="174">
        <f t="shared" si="19"/>
        <v>0</v>
      </c>
      <c r="Q40" s="175">
        <f t="shared" si="19"/>
        <v>0</v>
      </c>
      <c r="S40" s="160" t="s">
        <v>3</v>
      </c>
      <c r="T40" s="163"/>
      <c r="U40" s="164"/>
      <c r="V40" s="171">
        <f t="shared" si="20"/>
        <v>0</v>
      </c>
      <c r="W40" s="163">
        <f t="shared" si="20"/>
        <v>0</v>
      </c>
      <c r="X40" s="163">
        <f t="shared" si="20"/>
        <v>0</v>
      </c>
      <c r="Y40" s="163">
        <f t="shared" si="20"/>
        <v>0</v>
      </c>
      <c r="Z40" s="164">
        <f t="shared" si="20"/>
        <v>0</v>
      </c>
    </row>
    <row r="41" spans="1:27">
      <c r="A41" s="39"/>
      <c r="B41" s="39"/>
      <c r="C41" s="39" t="s">
        <v>7</v>
      </c>
      <c r="D41" s="40">
        <v>3048280.7492063958</v>
      </c>
      <c r="E41" s="40">
        <v>3256531.4677575296</v>
      </c>
      <c r="F41" s="40">
        <v>3191313.675760305</v>
      </c>
      <c r="G41" s="40">
        <v>3278943.4397781184</v>
      </c>
      <c r="H41" s="40">
        <v>3113265.8014756101</v>
      </c>
      <c r="J41" s="160" t="s">
        <v>140</v>
      </c>
      <c r="K41" s="163"/>
      <c r="L41" s="164"/>
      <c r="M41" s="173">
        <f t="shared" si="19"/>
        <v>0</v>
      </c>
      <c r="N41" s="174">
        <f t="shared" si="19"/>
        <v>0</v>
      </c>
      <c r="O41" s="174">
        <f t="shared" si="19"/>
        <v>0</v>
      </c>
      <c r="P41" s="174">
        <f t="shared" si="19"/>
        <v>0</v>
      </c>
      <c r="Q41" s="175">
        <f t="shared" si="19"/>
        <v>0</v>
      </c>
      <c r="S41" s="160" t="s">
        <v>140</v>
      </c>
      <c r="T41" s="163"/>
      <c r="U41" s="164"/>
      <c r="V41" s="171">
        <f t="shared" si="20"/>
        <v>0</v>
      </c>
      <c r="W41" s="163">
        <f t="shared" si="20"/>
        <v>0</v>
      </c>
      <c r="X41" s="163">
        <f t="shared" si="20"/>
        <v>0</v>
      </c>
      <c r="Y41" s="163">
        <f t="shared" si="20"/>
        <v>0</v>
      </c>
      <c r="Z41" s="164">
        <f t="shared" si="20"/>
        <v>0</v>
      </c>
    </row>
    <row r="42" spans="1:27">
      <c r="A42" s="41"/>
      <c r="B42" s="41"/>
      <c r="C42" s="41" t="s">
        <v>3</v>
      </c>
      <c r="D42" s="42">
        <v>221071.17216820893</v>
      </c>
      <c r="E42" s="42">
        <v>229117.66857255151</v>
      </c>
      <c r="F42" s="42">
        <v>228943.76468542684</v>
      </c>
      <c r="G42" s="42">
        <v>232979.14831661963</v>
      </c>
      <c r="H42" s="42">
        <v>225349.6306846345</v>
      </c>
      <c r="J42" s="160" t="s">
        <v>10</v>
      </c>
      <c r="K42" s="163"/>
      <c r="L42" s="164"/>
      <c r="M42" s="173">
        <f t="shared" si="19"/>
        <v>0</v>
      </c>
      <c r="N42" s="174">
        <f t="shared" si="19"/>
        <v>0</v>
      </c>
      <c r="O42" s="174">
        <f t="shared" si="19"/>
        <v>0</v>
      </c>
      <c r="P42" s="174">
        <f t="shared" si="19"/>
        <v>0</v>
      </c>
      <c r="Q42" s="175">
        <f t="shared" si="19"/>
        <v>0</v>
      </c>
      <c r="S42" s="160" t="s">
        <v>10</v>
      </c>
      <c r="T42" s="163"/>
      <c r="U42" s="164"/>
      <c r="V42" s="171">
        <f t="shared" si="20"/>
        <v>0</v>
      </c>
      <c r="W42" s="163">
        <f t="shared" si="20"/>
        <v>0</v>
      </c>
      <c r="X42" s="163">
        <f t="shared" si="20"/>
        <v>0</v>
      </c>
      <c r="Y42" s="163">
        <f t="shared" si="20"/>
        <v>0</v>
      </c>
      <c r="Z42" s="164">
        <f t="shared" si="20"/>
        <v>0</v>
      </c>
    </row>
    <row r="43" spans="1:27">
      <c r="A43" s="41"/>
      <c r="B43" s="41"/>
      <c r="C43" s="41" t="s">
        <v>4</v>
      </c>
      <c r="D43" s="42">
        <v>3438752.7894534287</v>
      </c>
      <c r="E43" s="42">
        <v>3764258.8458539126</v>
      </c>
      <c r="F43" s="42">
        <v>3448771.4041646812</v>
      </c>
      <c r="G43" s="42">
        <v>3494835.5936375964</v>
      </c>
      <c r="H43" s="42">
        <v>3407744.1104214559</v>
      </c>
      <c r="J43" s="160" t="s">
        <v>11</v>
      </c>
      <c r="K43" s="163"/>
      <c r="L43" s="164"/>
      <c r="M43" s="173">
        <f>(D103*$AC$6/1000000)*((1+$R$1))</f>
        <v>0.19269759979317744</v>
      </c>
      <c r="N43" s="174">
        <f t="shared" ref="N43:Q43" si="21">(E103*$AC$6/1000000)*((1+$R$1))</f>
        <v>0.10798823822408042</v>
      </c>
      <c r="O43" s="174">
        <f t="shared" si="21"/>
        <v>0.11164860174244229</v>
      </c>
      <c r="P43" s="174">
        <f t="shared" si="21"/>
        <v>0.35241519069600508</v>
      </c>
      <c r="Q43" s="175">
        <f t="shared" si="21"/>
        <v>0.18088240724109289</v>
      </c>
      <c r="S43" s="160" t="s">
        <v>11</v>
      </c>
      <c r="T43" s="163"/>
      <c r="U43" s="164"/>
      <c r="V43" s="171">
        <f>(D103*$AC$7/1000000)*((1+$R$1))</f>
        <v>4.2711260206822553E-2</v>
      </c>
      <c r="W43" s="163">
        <f t="shared" ref="W43:Z43" si="22">(E103*$AC$7/1000000)*((1+$R$1))</f>
        <v>2.3935501775919587E-2</v>
      </c>
      <c r="X43" s="163">
        <f t="shared" si="22"/>
        <v>2.4746818257557722E-2</v>
      </c>
      <c r="Y43" s="163">
        <f t="shared" si="22"/>
        <v>7.8112529303994954E-2</v>
      </c>
      <c r="Z43" s="164">
        <f t="shared" si="22"/>
        <v>4.0092432758907122E-2</v>
      </c>
    </row>
    <row r="44" spans="1:27">
      <c r="A44" s="39"/>
      <c r="B44" s="39"/>
      <c r="C44" s="39" t="s">
        <v>14</v>
      </c>
      <c r="D44" s="40">
        <v>13141.125027663073</v>
      </c>
      <c r="E44" s="40">
        <v>26320.816783895312</v>
      </c>
      <c r="F44" s="40">
        <v>5.2128872587251625</v>
      </c>
      <c r="G44" s="40">
        <v>5.2128872587251616</v>
      </c>
      <c r="H44" s="40">
        <v>5.2128872587251598</v>
      </c>
      <c r="J44" s="160" t="s">
        <v>12</v>
      </c>
      <c r="K44" s="163"/>
      <c r="L44" s="164"/>
      <c r="M44" s="173">
        <f t="shared" ref="M44:Q53" si="23">0*((1+$R$1))</f>
        <v>0</v>
      </c>
      <c r="N44" s="174">
        <f t="shared" si="23"/>
        <v>0</v>
      </c>
      <c r="O44" s="174">
        <f t="shared" si="23"/>
        <v>0</v>
      </c>
      <c r="P44" s="174">
        <f t="shared" si="23"/>
        <v>0</v>
      </c>
      <c r="Q44" s="175">
        <f t="shared" si="23"/>
        <v>0</v>
      </c>
      <c r="S44" s="160" t="s">
        <v>12</v>
      </c>
      <c r="T44" s="163"/>
      <c r="U44" s="164"/>
      <c r="V44" s="171">
        <f t="shared" ref="V44:Z51" si="24">0*((1+$R$1))</f>
        <v>0</v>
      </c>
      <c r="W44" s="163">
        <f t="shared" si="24"/>
        <v>0</v>
      </c>
      <c r="X44" s="163">
        <f t="shared" si="24"/>
        <v>0</v>
      </c>
      <c r="Y44" s="163">
        <f t="shared" si="24"/>
        <v>0</v>
      </c>
      <c r="Z44" s="164">
        <f t="shared" si="24"/>
        <v>0</v>
      </c>
    </row>
    <row r="45" spans="1:27">
      <c r="A45" s="43"/>
      <c r="B45" s="43"/>
      <c r="C45" s="43" t="s">
        <v>8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J45" s="160" t="s">
        <v>141</v>
      </c>
      <c r="K45" s="163"/>
      <c r="L45" s="164"/>
      <c r="M45" s="173">
        <f t="shared" si="23"/>
        <v>0</v>
      </c>
      <c r="N45" s="174">
        <f t="shared" si="23"/>
        <v>0</v>
      </c>
      <c r="O45" s="174">
        <f t="shared" si="23"/>
        <v>0</v>
      </c>
      <c r="P45" s="174">
        <f t="shared" si="23"/>
        <v>0</v>
      </c>
      <c r="Q45" s="175">
        <f t="shared" si="23"/>
        <v>0</v>
      </c>
      <c r="S45" s="160" t="s">
        <v>141</v>
      </c>
      <c r="T45" s="163"/>
      <c r="U45" s="164"/>
      <c r="V45" s="171">
        <f t="shared" si="24"/>
        <v>0</v>
      </c>
      <c r="W45" s="163">
        <f t="shared" si="24"/>
        <v>0</v>
      </c>
      <c r="X45" s="163">
        <f t="shared" si="24"/>
        <v>0</v>
      </c>
      <c r="Y45" s="163">
        <f t="shared" si="24"/>
        <v>0</v>
      </c>
      <c r="Z45" s="164">
        <f t="shared" si="24"/>
        <v>0</v>
      </c>
    </row>
    <row r="46" spans="1:27">
      <c r="A46" s="45"/>
      <c r="B46" s="45"/>
      <c r="C46" s="45" t="s">
        <v>12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J46" s="160" t="s">
        <v>142</v>
      </c>
      <c r="K46" s="163"/>
      <c r="L46" s="164"/>
      <c r="M46" s="173">
        <f t="shared" si="23"/>
        <v>0</v>
      </c>
      <c r="N46" s="174">
        <f t="shared" si="23"/>
        <v>0</v>
      </c>
      <c r="O46" s="174">
        <f t="shared" si="23"/>
        <v>0</v>
      </c>
      <c r="P46" s="174">
        <f t="shared" si="23"/>
        <v>0</v>
      </c>
      <c r="Q46" s="175">
        <f t="shared" si="23"/>
        <v>0</v>
      </c>
      <c r="S46" s="160" t="s">
        <v>142</v>
      </c>
      <c r="T46" s="163"/>
      <c r="U46" s="164"/>
      <c r="V46" s="171">
        <f t="shared" si="24"/>
        <v>0</v>
      </c>
      <c r="W46" s="163">
        <f t="shared" si="24"/>
        <v>0</v>
      </c>
      <c r="X46" s="163">
        <f t="shared" si="24"/>
        <v>0</v>
      </c>
      <c r="Y46" s="163">
        <f t="shared" si="24"/>
        <v>0</v>
      </c>
      <c r="Z46" s="164">
        <f t="shared" si="24"/>
        <v>0</v>
      </c>
    </row>
    <row r="47" spans="1:27">
      <c r="A47" s="45"/>
      <c r="B47" s="45"/>
      <c r="C47" s="47" t="s">
        <v>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J47" s="160" t="s">
        <v>9</v>
      </c>
      <c r="K47" s="163"/>
      <c r="L47" s="164"/>
      <c r="M47" s="173">
        <f t="shared" si="23"/>
        <v>0</v>
      </c>
      <c r="N47" s="174">
        <f t="shared" si="23"/>
        <v>0</v>
      </c>
      <c r="O47" s="174">
        <f t="shared" si="23"/>
        <v>0</v>
      </c>
      <c r="P47" s="174">
        <f t="shared" si="23"/>
        <v>0</v>
      </c>
      <c r="Q47" s="175">
        <f t="shared" si="23"/>
        <v>0</v>
      </c>
      <c r="S47" s="160" t="s">
        <v>9</v>
      </c>
      <c r="T47" s="163"/>
      <c r="U47" s="164"/>
      <c r="V47" s="171">
        <f t="shared" si="24"/>
        <v>0</v>
      </c>
      <c r="W47" s="163">
        <f t="shared" si="24"/>
        <v>0</v>
      </c>
      <c r="X47" s="163">
        <f t="shared" si="24"/>
        <v>0</v>
      </c>
      <c r="Y47" s="163">
        <f t="shared" si="24"/>
        <v>0</v>
      </c>
      <c r="Z47" s="164">
        <f t="shared" si="24"/>
        <v>0</v>
      </c>
    </row>
    <row r="48" spans="1:27">
      <c r="A48" s="48"/>
      <c r="B48" s="48"/>
      <c r="C48" s="48" t="s">
        <v>10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J48" s="160" t="s">
        <v>96</v>
      </c>
      <c r="K48" s="163"/>
      <c r="L48" s="164"/>
      <c r="M48" s="173">
        <f t="shared" si="23"/>
        <v>0</v>
      </c>
      <c r="N48" s="174">
        <f t="shared" si="23"/>
        <v>0</v>
      </c>
      <c r="O48" s="174">
        <f t="shared" si="23"/>
        <v>0</v>
      </c>
      <c r="P48" s="174">
        <f t="shared" si="23"/>
        <v>0</v>
      </c>
      <c r="Q48" s="175">
        <f t="shared" si="23"/>
        <v>0</v>
      </c>
      <c r="S48" s="160" t="s">
        <v>96</v>
      </c>
      <c r="T48" s="163"/>
      <c r="U48" s="164"/>
      <c r="V48" s="171">
        <f t="shared" si="24"/>
        <v>0</v>
      </c>
      <c r="W48" s="163">
        <f t="shared" si="24"/>
        <v>0</v>
      </c>
      <c r="X48" s="163">
        <f t="shared" si="24"/>
        <v>0</v>
      </c>
      <c r="Y48" s="163">
        <f t="shared" si="24"/>
        <v>0</v>
      </c>
      <c r="Z48" s="164">
        <f t="shared" si="24"/>
        <v>0</v>
      </c>
    </row>
    <row r="49" spans="1:27">
      <c r="A49" s="48"/>
      <c r="B49" s="48"/>
      <c r="C49" s="48" t="s">
        <v>96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J49" s="165" t="s">
        <v>95</v>
      </c>
      <c r="K49" s="166"/>
      <c r="L49" s="167"/>
      <c r="M49" s="172">
        <f t="shared" si="23"/>
        <v>0</v>
      </c>
      <c r="N49" s="166">
        <f t="shared" si="23"/>
        <v>0</v>
      </c>
      <c r="O49" s="166">
        <f t="shared" si="23"/>
        <v>0</v>
      </c>
      <c r="P49" s="166">
        <f t="shared" si="23"/>
        <v>0</v>
      </c>
      <c r="Q49" s="167">
        <f t="shared" si="23"/>
        <v>0</v>
      </c>
      <c r="S49" s="165" t="s">
        <v>95</v>
      </c>
      <c r="T49" s="166"/>
      <c r="U49" s="167"/>
      <c r="V49" s="172">
        <f t="shared" si="24"/>
        <v>0</v>
      </c>
      <c r="W49" s="166">
        <f t="shared" si="24"/>
        <v>0</v>
      </c>
      <c r="X49" s="166">
        <f t="shared" si="24"/>
        <v>0</v>
      </c>
      <c r="Y49" s="166">
        <f t="shared" si="24"/>
        <v>0</v>
      </c>
      <c r="Z49" s="167">
        <f t="shared" si="24"/>
        <v>0</v>
      </c>
      <c r="AA49" s="190">
        <f>(SUM(D89:H111)/1000000*(1+$R$1))-(SUM(M35:Q49)+SUM(V35:Z49))</f>
        <v>0</v>
      </c>
    </row>
    <row r="50" spans="1:27" ht="14.5">
      <c r="A50" s="48"/>
      <c r="B50" s="48"/>
      <c r="C50" s="48" t="s">
        <v>95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J50" s="200" t="s">
        <v>161</v>
      </c>
      <c r="K50" s="168"/>
      <c r="L50" s="169"/>
      <c r="M50" s="179">
        <f t="shared" si="23"/>
        <v>0</v>
      </c>
      <c r="N50" s="180">
        <f t="shared" si="23"/>
        <v>0</v>
      </c>
      <c r="O50" s="180">
        <f t="shared" si="23"/>
        <v>0</v>
      </c>
      <c r="P50" s="180">
        <f t="shared" si="23"/>
        <v>0</v>
      </c>
      <c r="Q50" s="181">
        <f t="shared" si="23"/>
        <v>0</v>
      </c>
      <c r="S50" s="200" t="s">
        <v>161</v>
      </c>
      <c r="T50" s="168"/>
      <c r="U50" s="169"/>
      <c r="V50" s="170">
        <f t="shared" si="24"/>
        <v>0</v>
      </c>
      <c r="W50" s="168">
        <f t="shared" si="24"/>
        <v>0</v>
      </c>
      <c r="X50" s="168">
        <f t="shared" si="24"/>
        <v>0</v>
      </c>
      <c r="Y50" s="168">
        <f t="shared" si="24"/>
        <v>0</v>
      </c>
      <c r="Z50" s="169">
        <f t="shared" si="24"/>
        <v>0</v>
      </c>
    </row>
    <row r="51" spans="1:27">
      <c r="D51" s="50"/>
      <c r="E51" s="50"/>
      <c r="F51" s="50"/>
      <c r="G51" s="50"/>
      <c r="H51" s="50"/>
      <c r="J51" s="160" t="s">
        <v>137</v>
      </c>
      <c r="K51" s="163"/>
      <c r="L51" s="164"/>
      <c r="M51" s="173">
        <f t="shared" si="23"/>
        <v>0</v>
      </c>
      <c r="N51" s="174">
        <f t="shared" si="23"/>
        <v>0</v>
      </c>
      <c r="O51" s="174">
        <f t="shared" si="23"/>
        <v>0</v>
      </c>
      <c r="P51" s="174">
        <f t="shared" si="23"/>
        <v>0</v>
      </c>
      <c r="Q51" s="175">
        <f t="shared" si="23"/>
        <v>0</v>
      </c>
      <c r="S51" s="160" t="s">
        <v>137</v>
      </c>
      <c r="T51" s="163"/>
      <c r="U51" s="164"/>
      <c r="V51" s="171">
        <f t="shared" si="24"/>
        <v>0</v>
      </c>
      <c r="W51" s="163">
        <f t="shared" si="24"/>
        <v>0</v>
      </c>
      <c r="X51" s="163">
        <f t="shared" si="24"/>
        <v>0</v>
      </c>
      <c r="Y51" s="163">
        <f t="shared" si="24"/>
        <v>0</v>
      </c>
      <c r="Z51" s="164">
        <f t="shared" si="24"/>
        <v>0</v>
      </c>
    </row>
    <row r="52" spans="1:27">
      <c r="A52" s="51" t="s">
        <v>105</v>
      </c>
      <c r="B52" s="51"/>
      <c r="C52" s="51"/>
      <c r="D52" s="52"/>
      <c r="E52" s="52"/>
      <c r="F52" s="52"/>
      <c r="G52" s="52"/>
      <c r="H52" s="52"/>
      <c r="J52" s="160" t="s">
        <v>138</v>
      </c>
      <c r="K52" s="163"/>
      <c r="L52" s="164"/>
      <c r="M52" s="173">
        <f t="shared" si="23"/>
        <v>0</v>
      </c>
      <c r="N52" s="174">
        <f t="shared" si="23"/>
        <v>0</v>
      </c>
      <c r="O52" s="174">
        <f t="shared" si="23"/>
        <v>0</v>
      </c>
      <c r="P52" s="174">
        <f t="shared" si="23"/>
        <v>0</v>
      </c>
      <c r="Q52" s="175">
        <f t="shared" si="23"/>
        <v>0</v>
      </c>
      <c r="S52" s="160" t="s">
        <v>138</v>
      </c>
      <c r="T52" s="163"/>
      <c r="U52" s="164"/>
      <c r="V52" s="171">
        <f t="shared" ref="V52:Z53" si="25">(D120/1000000)*((1+$R$1))</f>
        <v>0</v>
      </c>
      <c r="W52" s="163">
        <f t="shared" si="25"/>
        <v>0</v>
      </c>
      <c r="X52" s="163">
        <f t="shared" si="25"/>
        <v>0</v>
      </c>
      <c r="Y52" s="163">
        <f t="shared" si="25"/>
        <v>0</v>
      </c>
      <c r="Z52" s="164">
        <f t="shared" si="25"/>
        <v>0</v>
      </c>
    </row>
    <row r="53" spans="1:27">
      <c r="A53" s="51"/>
      <c r="B53" s="51"/>
      <c r="C53" s="51" t="s">
        <v>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J53" s="160" t="s">
        <v>139</v>
      </c>
      <c r="K53" s="163"/>
      <c r="L53" s="164"/>
      <c r="M53" s="173">
        <f t="shared" si="23"/>
        <v>0</v>
      </c>
      <c r="N53" s="174">
        <f t="shared" si="23"/>
        <v>0</v>
      </c>
      <c r="O53" s="174">
        <f t="shared" si="23"/>
        <v>0</v>
      </c>
      <c r="P53" s="174">
        <f t="shared" si="23"/>
        <v>0</v>
      </c>
      <c r="Q53" s="175">
        <f t="shared" si="23"/>
        <v>0</v>
      </c>
      <c r="S53" s="160" t="s">
        <v>139</v>
      </c>
      <c r="T53" s="163"/>
      <c r="U53" s="164"/>
      <c r="V53" s="171">
        <f t="shared" si="25"/>
        <v>0</v>
      </c>
      <c r="W53" s="163">
        <f t="shared" si="25"/>
        <v>0</v>
      </c>
      <c r="X53" s="163">
        <f t="shared" si="25"/>
        <v>0</v>
      </c>
      <c r="Y53" s="163">
        <f t="shared" si="25"/>
        <v>0</v>
      </c>
      <c r="Z53" s="164">
        <f t="shared" si="25"/>
        <v>0</v>
      </c>
    </row>
    <row r="54" spans="1:27">
      <c r="A54" s="51"/>
      <c r="B54" s="51"/>
      <c r="C54" s="51" t="s">
        <v>106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J54" s="160" t="s">
        <v>100</v>
      </c>
      <c r="K54" s="163"/>
      <c r="L54" s="164"/>
      <c r="M54" s="173">
        <f>(SUM(D116:D119)*$AC$2/1000000)*((1+$R$1))</f>
        <v>0</v>
      </c>
      <c r="N54" s="174">
        <f>(SUM(E116:E119)*$AC$2/1000000)*((1+$R$1))</f>
        <v>0</v>
      </c>
      <c r="O54" s="174">
        <f>(SUM(F116:F119)*$AC$2/1000000)*((1+$R$1))</f>
        <v>0</v>
      </c>
      <c r="P54" s="174">
        <f>(SUM(G116:G119)*$AC$2/1000000)*((1+$R$1))</f>
        <v>0</v>
      </c>
      <c r="Q54" s="175">
        <f>(SUM(H116:H119)*$AC$2/1000000)*((1+$R$1))</f>
        <v>0</v>
      </c>
      <c r="S54" s="160" t="s">
        <v>100</v>
      </c>
      <c r="T54" s="163"/>
      <c r="U54" s="164"/>
      <c r="V54" s="171">
        <f>(SUM(D116:D119)*$AC$3/1000000)*((1+$R$1))</f>
        <v>0</v>
      </c>
      <c r="W54" s="163">
        <f>(SUM(E116:E119)*$AC$3/1000000)*((1+$R$1))</f>
        <v>0</v>
      </c>
      <c r="X54" s="163">
        <f>(SUM(F116:F119)*$AC$3/1000000)*((1+$R$1))</f>
        <v>0</v>
      </c>
      <c r="Y54" s="163">
        <f>(SUM(G116:G119)*$AC$3/1000000)*((1+$R$1))</f>
        <v>0</v>
      </c>
      <c r="Z54" s="164">
        <f>(SUM(H116:H119)*$AC$3/1000000)*((1+$R$1))</f>
        <v>0</v>
      </c>
    </row>
    <row r="55" spans="1:27">
      <c r="A55" s="51"/>
      <c r="B55" s="51"/>
      <c r="C55" s="51" t="s">
        <v>107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J55" s="160" t="s">
        <v>7</v>
      </c>
      <c r="K55" s="163"/>
      <c r="L55" s="164"/>
      <c r="M55" s="173">
        <f>((D124+D127)/1000000)*((1+$R$1))</f>
        <v>0</v>
      </c>
      <c r="N55" s="174">
        <f>((E124+E127)/1000000)*((1+$R$1))</f>
        <v>0</v>
      </c>
      <c r="O55" s="174">
        <f>((F124+F127)/1000000)*((1+$R$1))</f>
        <v>0</v>
      </c>
      <c r="P55" s="174">
        <f>((G124+G127)/1000000)*((1+$R$1))</f>
        <v>0</v>
      </c>
      <c r="Q55" s="175">
        <f>((H124+H127)/1000000)*((1+$R$1))</f>
        <v>0</v>
      </c>
      <c r="S55" s="160" t="s">
        <v>7</v>
      </c>
      <c r="T55" s="163"/>
      <c r="U55" s="164"/>
      <c r="V55" s="171">
        <f t="shared" ref="V55:Z57" si="26">0*((1+$R$1))</f>
        <v>0</v>
      </c>
      <c r="W55" s="163">
        <f t="shared" si="26"/>
        <v>0</v>
      </c>
      <c r="X55" s="163">
        <f t="shared" si="26"/>
        <v>0</v>
      </c>
      <c r="Y55" s="163">
        <f t="shared" si="26"/>
        <v>0</v>
      </c>
      <c r="Z55" s="164">
        <f t="shared" si="26"/>
        <v>0</v>
      </c>
    </row>
    <row r="56" spans="1:27">
      <c r="D56" s="38"/>
      <c r="E56" s="38"/>
      <c r="F56" s="38"/>
      <c r="G56" s="38"/>
      <c r="H56" s="38"/>
      <c r="J56" s="160" t="s">
        <v>3</v>
      </c>
      <c r="K56" s="163"/>
      <c r="L56" s="164"/>
      <c r="M56" s="173">
        <f t="shared" ref="M56:Q57" si="27">(D125/1000000)*((1+$R$1))</f>
        <v>8.3569595909853991</v>
      </c>
      <c r="N56" s="174">
        <f t="shared" si="27"/>
        <v>8.1285784873307509</v>
      </c>
      <c r="O56" s="174">
        <f t="shared" si="27"/>
        <v>8.3127011444505694</v>
      </c>
      <c r="P56" s="174">
        <f t="shared" si="27"/>
        <v>8.5197100538925348</v>
      </c>
      <c r="Q56" s="175">
        <f t="shared" si="27"/>
        <v>8.8587064079623872</v>
      </c>
      <c r="S56" s="160" t="s">
        <v>3</v>
      </c>
      <c r="T56" s="163"/>
      <c r="U56" s="164"/>
      <c r="V56" s="171">
        <f t="shared" si="26"/>
        <v>0</v>
      </c>
      <c r="W56" s="163">
        <f t="shared" si="26"/>
        <v>0</v>
      </c>
      <c r="X56" s="163">
        <f t="shared" si="26"/>
        <v>0</v>
      </c>
      <c r="Y56" s="163">
        <f t="shared" si="26"/>
        <v>0</v>
      </c>
      <c r="Z56" s="164">
        <f t="shared" si="26"/>
        <v>0</v>
      </c>
    </row>
    <row r="57" spans="1:27">
      <c r="A57" s="53" t="s">
        <v>17</v>
      </c>
      <c r="B57" s="53"/>
      <c r="C57" s="53"/>
      <c r="D57" s="56">
        <v>0</v>
      </c>
      <c r="E57" s="56">
        <v>0</v>
      </c>
      <c r="F57" s="56">
        <v>0</v>
      </c>
      <c r="G57" s="56">
        <v>0</v>
      </c>
      <c r="H57" s="56">
        <v>0</v>
      </c>
      <c r="J57" s="160" t="s">
        <v>140</v>
      </c>
      <c r="K57" s="163"/>
      <c r="L57" s="164"/>
      <c r="M57" s="173">
        <f t="shared" si="27"/>
        <v>0.64281739939760973</v>
      </c>
      <c r="N57" s="174">
        <f t="shared" si="27"/>
        <v>0.63577378463488787</v>
      </c>
      <c r="O57" s="174">
        <f t="shared" si="27"/>
        <v>0.6450337613188839</v>
      </c>
      <c r="P57" s="174">
        <f t="shared" si="27"/>
        <v>0.65533025112055432</v>
      </c>
      <c r="Q57" s="175">
        <f t="shared" si="27"/>
        <v>0.67036904832879296</v>
      </c>
      <c r="S57" s="160" t="s">
        <v>140</v>
      </c>
      <c r="T57" s="163"/>
      <c r="U57" s="164"/>
      <c r="V57" s="171">
        <f t="shared" si="26"/>
        <v>0</v>
      </c>
      <c r="W57" s="163">
        <f t="shared" si="26"/>
        <v>0</v>
      </c>
      <c r="X57" s="163">
        <f t="shared" si="26"/>
        <v>0</v>
      </c>
      <c r="Y57" s="163">
        <f t="shared" si="26"/>
        <v>0</v>
      </c>
      <c r="Z57" s="164">
        <f t="shared" si="26"/>
        <v>0</v>
      </c>
    </row>
    <row r="58" spans="1:27">
      <c r="D58" s="57"/>
      <c r="E58" s="57"/>
      <c r="F58" s="57"/>
      <c r="G58" s="57"/>
      <c r="H58" s="57"/>
      <c r="J58" s="160" t="s">
        <v>10</v>
      </c>
      <c r="K58" s="163"/>
      <c r="L58" s="164"/>
      <c r="M58" s="173">
        <f>((D131*$AC$6)/1000000)*((1+$R$1))</f>
        <v>0</v>
      </c>
      <c r="N58" s="174">
        <f>((E131*$AC$6)/1000000)*((1+$R$1))</f>
        <v>0</v>
      </c>
      <c r="O58" s="174">
        <f>((F131*$AC$6)/1000000)*((1+$R$1))</f>
        <v>0</v>
      </c>
      <c r="P58" s="174">
        <f>((G131*$AC$6)/1000000)*((1+$R$1))</f>
        <v>0</v>
      </c>
      <c r="Q58" s="175">
        <f>((H131*$AC$6)/1000000)*((1+$R$1))</f>
        <v>0</v>
      </c>
      <c r="S58" s="160" t="s">
        <v>10</v>
      </c>
      <c r="T58" s="163"/>
      <c r="U58" s="164"/>
      <c r="V58" s="171">
        <f>(D131*$AC$7/1000000)*((1+$R$1))</f>
        <v>0</v>
      </c>
      <c r="W58" s="163">
        <f>(E131*$AC$7/1000000)*((1+$R$1))</f>
        <v>0</v>
      </c>
      <c r="X58" s="163">
        <f>(F131*$AC$7/1000000)*((1+$R$1))</f>
        <v>0</v>
      </c>
      <c r="Y58" s="163">
        <f>(G131*$AC$7/1000000)*((1+$R$1))</f>
        <v>0</v>
      </c>
      <c r="Z58" s="164">
        <f>(H131*$AC$7/1000000)*((1+$R$1))</f>
        <v>0</v>
      </c>
    </row>
    <row r="59" spans="1:27" ht="13">
      <c r="A59" s="27" t="s">
        <v>163</v>
      </c>
      <c r="B59" s="28"/>
      <c r="C59" s="55"/>
      <c r="D59" s="28" t="s">
        <v>89</v>
      </c>
      <c r="E59" s="28" t="s">
        <v>90</v>
      </c>
      <c r="F59" s="28" t="s">
        <v>91</v>
      </c>
      <c r="G59" s="28" t="s">
        <v>92</v>
      </c>
      <c r="H59" s="28" t="s">
        <v>93</v>
      </c>
      <c r="J59" s="160" t="s">
        <v>11</v>
      </c>
      <c r="K59" s="163"/>
      <c r="L59" s="164"/>
      <c r="M59" s="173">
        <f>((D130*$AC$6)/1000000)*((1+$R$1))</f>
        <v>0</v>
      </c>
      <c r="N59" s="174">
        <f>((E130*$AC$6)/1000000)*((1+$R$1))</f>
        <v>0</v>
      </c>
      <c r="O59" s="174">
        <f>((F130*$AC$6)/1000000)*((1+$R$1))</f>
        <v>0</v>
      </c>
      <c r="P59" s="174">
        <f>((G130*$AC$6)/1000000)*((1+$R$1))</f>
        <v>0</v>
      </c>
      <c r="Q59" s="175">
        <f>((H130*$AC$6)/1000000)*((1+$R$1))</f>
        <v>0</v>
      </c>
      <c r="S59" s="160" t="s">
        <v>11</v>
      </c>
      <c r="T59" s="163"/>
      <c r="U59" s="164"/>
      <c r="V59" s="171">
        <f>(D130*$AC$7/1000000)*((1+$R$1))</f>
        <v>0</v>
      </c>
      <c r="W59" s="163">
        <f>(E130*$AC$7/1000000)*((1+$R$1))</f>
        <v>0</v>
      </c>
      <c r="X59" s="163">
        <f>(F130*$AC$7/1000000)*((1+$R$1))</f>
        <v>0</v>
      </c>
      <c r="Y59" s="163">
        <f>(G130*$AC$7/1000000)*((1+$R$1))</f>
        <v>0</v>
      </c>
      <c r="Z59" s="164">
        <f>(H130*$AC$7/1000000)*((1+$R$1))</f>
        <v>0</v>
      </c>
    </row>
    <row r="60" spans="1:27">
      <c r="D60" s="38"/>
      <c r="E60" s="38"/>
      <c r="F60" s="38"/>
      <c r="G60" s="38"/>
      <c r="H60" s="38"/>
      <c r="J60" s="160" t="s">
        <v>12</v>
      </c>
      <c r="K60" s="163"/>
      <c r="L60" s="164"/>
      <c r="M60" s="173">
        <f>((D129*$AC$6)/1000000)*((1+$R$1))</f>
        <v>0</v>
      </c>
      <c r="N60" s="174">
        <f>((E129*$AC$6)/1000000)*((1+$R$1))</f>
        <v>0</v>
      </c>
      <c r="O60" s="174">
        <f>((F129*$AC$6)/1000000)*((1+$R$1))</f>
        <v>0</v>
      </c>
      <c r="P60" s="174">
        <f>((G129*$AC$6)/1000000)*((1+$R$1))</f>
        <v>0</v>
      </c>
      <c r="Q60" s="175">
        <f>((H129*$AC$6)/1000000)*((1+$R$1))</f>
        <v>0</v>
      </c>
      <c r="S60" s="160" t="s">
        <v>12</v>
      </c>
      <c r="T60" s="163"/>
      <c r="U60" s="164"/>
      <c r="V60" s="171">
        <f>(D129*$AC$7/1000000)*((1+$R$1))</f>
        <v>0</v>
      </c>
      <c r="W60" s="163">
        <f>(E129*$AC$7/1000000)*((1+$R$1))</f>
        <v>0</v>
      </c>
      <c r="X60" s="163">
        <f>(F129*$AC$7/1000000)*((1+$R$1))</f>
        <v>0</v>
      </c>
      <c r="Y60" s="163">
        <f>(G129*$AC$7/1000000)*((1+$R$1))</f>
        <v>0</v>
      </c>
      <c r="Z60" s="164">
        <f>(H129*$AC$7/1000000)*((1+$R$1))</f>
        <v>0</v>
      </c>
    </row>
    <row r="61" spans="1:27">
      <c r="A61" s="33" t="s">
        <v>104</v>
      </c>
      <c r="B61" s="33"/>
      <c r="C61" s="33"/>
      <c r="D61" s="33"/>
      <c r="E61" s="33"/>
      <c r="F61" s="33"/>
      <c r="G61" s="33"/>
      <c r="H61" s="33"/>
      <c r="J61" s="160" t="s">
        <v>141</v>
      </c>
      <c r="K61" s="163"/>
      <c r="L61" s="164"/>
      <c r="M61" s="173">
        <f t="shared" ref="M61:Q62" si="28">((D137*$AC$6)/1000000)*((1+$R$1))</f>
        <v>0</v>
      </c>
      <c r="N61" s="174">
        <f t="shared" si="28"/>
        <v>0</v>
      </c>
      <c r="O61" s="174">
        <f t="shared" si="28"/>
        <v>0</v>
      </c>
      <c r="P61" s="174">
        <f t="shared" si="28"/>
        <v>0</v>
      </c>
      <c r="Q61" s="175">
        <f t="shared" si="28"/>
        <v>0</v>
      </c>
      <c r="S61" s="160" t="s">
        <v>141</v>
      </c>
      <c r="T61" s="163"/>
      <c r="U61" s="164"/>
      <c r="V61" s="171">
        <f t="shared" ref="V61:Z62" si="29">(D137*$AC$7/1000000)*((1+$R$1))</f>
        <v>0</v>
      </c>
      <c r="W61" s="163">
        <f t="shared" si="29"/>
        <v>0</v>
      </c>
      <c r="X61" s="163">
        <f t="shared" si="29"/>
        <v>0</v>
      </c>
      <c r="Y61" s="163">
        <f t="shared" si="29"/>
        <v>0</v>
      </c>
      <c r="Z61" s="164">
        <f t="shared" si="29"/>
        <v>0</v>
      </c>
    </row>
    <row r="62" spans="1:27">
      <c r="A62" s="33"/>
      <c r="B62" s="33"/>
      <c r="C62" s="33" t="s">
        <v>6</v>
      </c>
      <c r="D62" s="34">
        <v>175470.64958883543</v>
      </c>
      <c r="E62" s="34">
        <v>3645992.7034559455</v>
      </c>
      <c r="F62" s="34">
        <v>176166.04374040815</v>
      </c>
      <c r="G62" s="34">
        <v>355569.68189602427</v>
      </c>
      <c r="H62" s="34">
        <v>2567181.3690235675</v>
      </c>
      <c r="J62" s="160" t="s">
        <v>142</v>
      </c>
      <c r="K62" s="163"/>
      <c r="L62" s="164"/>
      <c r="M62" s="173">
        <f t="shared" si="28"/>
        <v>0</v>
      </c>
      <c r="N62" s="174">
        <f t="shared" si="28"/>
        <v>0</v>
      </c>
      <c r="O62" s="174">
        <f t="shared" si="28"/>
        <v>0</v>
      </c>
      <c r="P62" s="174">
        <f t="shared" si="28"/>
        <v>0</v>
      </c>
      <c r="Q62" s="175">
        <f t="shared" si="28"/>
        <v>0</v>
      </c>
      <c r="S62" s="160" t="s">
        <v>142</v>
      </c>
      <c r="T62" s="163"/>
      <c r="U62" s="164"/>
      <c r="V62" s="171">
        <f t="shared" si="29"/>
        <v>0</v>
      </c>
      <c r="W62" s="163">
        <f t="shared" si="29"/>
        <v>0</v>
      </c>
      <c r="X62" s="163">
        <f t="shared" si="29"/>
        <v>0</v>
      </c>
      <c r="Y62" s="163">
        <f t="shared" si="29"/>
        <v>0</v>
      </c>
      <c r="Z62" s="164">
        <f t="shared" si="29"/>
        <v>0</v>
      </c>
    </row>
    <row r="63" spans="1:27">
      <c r="A63" s="33"/>
      <c r="B63" s="33"/>
      <c r="C63" s="33" t="s">
        <v>13</v>
      </c>
      <c r="D63" s="34">
        <v>36907.293438348104</v>
      </c>
      <c r="E63" s="34">
        <v>811440.95752597996</v>
      </c>
      <c r="F63" s="34">
        <v>37678.289113100356</v>
      </c>
      <c r="G63" s="34">
        <v>66846.57837934191</v>
      </c>
      <c r="H63" s="34">
        <v>426420.83282551495</v>
      </c>
      <c r="J63" s="160" t="s">
        <v>9</v>
      </c>
      <c r="K63" s="163"/>
      <c r="L63" s="164"/>
      <c r="M63" s="173">
        <f>((D136*$AC$6)/1000000)*((1+$R$1))</f>
        <v>0</v>
      </c>
      <c r="N63" s="174">
        <f>((E136*$AC$6)/1000000)*((1+$R$1))</f>
        <v>0</v>
      </c>
      <c r="O63" s="174">
        <f>((F136*$AC$6)/1000000)*((1+$R$1))</f>
        <v>0</v>
      </c>
      <c r="P63" s="174">
        <f>((G136*$AC$6)/1000000)*((1+$R$1))</f>
        <v>0</v>
      </c>
      <c r="Q63" s="175">
        <f>((H136*$AC$6)/1000000)*((1+$R$1))</f>
        <v>0</v>
      </c>
      <c r="S63" s="160" t="s">
        <v>9</v>
      </c>
      <c r="T63" s="163"/>
      <c r="U63" s="164"/>
      <c r="V63" s="171">
        <f>(D136*$AC$7/1000000)*((1+$R$1))</f>
        <v>0</v>
      </c>
      <c r="W63" s="163">
        <f>(E136*$AC$7/1000000)*((1+$R$1))</f>
        <v>0</v>
      </c>
      <c r="X63" s="163">
        <f>(F136*$AC$7/1000000)*((1+$R$1))</f>
        <v>0</v>
      </c>
      <c r="Y63" s="163">
        <f>(G136*$AC$7/1000000)*((1+$R$1))</f>
        <v>0</v>
      </c>
      <c r="Z63" s="164">
        <f>(H136*$AC$7/1000000)*((1+$R$1))</f>
        <v>0</v>
      </c>
    </row>
    <row r="64" spans="1:27">
      <c r="A64" s="33"/>
      <c r="B64" s="33"/>
      <c r="C64" s="33" t="s">
        <v>5</v>
      </c>
      <c r="D64" s="34">
        <v>7265.2328749975422</v>
      </c>
      <c r="E64" s="34">
        <v>830977.91586525203</v>
      </c>
      <c r="F64" s="34">
        <v>7293.4545370144115</v>
      </c>
      <c r="G64" s="34">
        <v>14574.316518869891</v>
      </c>
      <c r="H64" s="34">
        <v>104329.68389590606</v>
      </c>
      <c r="J64" s="160" t="s">
        <v>96</v>
      </c>
      <c r="K64" s="163"/>
      <c r="L64" s="164"/>
      <c r="M64" s="173">
        <f t="shared" ref="M64:Q65" si="30">((D132*$AC$6)/1000000)*((1+$R$1))</f>
        <v>0</v>
      </c>
      <c r="N64" s="174">
        <f t="shared" si="30"/>
        <v>0</v>
      </c>
      <c r="O64" s="174">
        <f t="shared" si="30"/>
        <v>0</v>
      </c>
      <c r="P64" s="174">
        <f t="shared" si="30"/>
        <v>0</v>
      </c>
      <c r="Q64" s="175">
        <f t="shared" si="30"/>
        <v>0</v>
      </c>
      <c r="S64" s="160" t="s">
        <v>96</v>
      </c>
      <c r="T64" s="163"/>
      <c r="U64" s="164"/>
      <c r="V64" s="171">
        <f t="shared" ref="V64:Z65" si="31">(D132*$AC$7/1000000)*((1+$R$1))</f>
        <v>0</v>
      </c>
      <c r="W64" s="163">
        <f t="shared" si="31"/>
        <v>0</v>
      </c>
      <c r="X64" s="163">
        <f t="shared" si="31"/>
        <v>0</v>
      </c>
      <c r="Y64" s="163">
        <f t="shared" si="31"/>
        <v>0</v>
      </c>
      <c r="Z64" s="164">
        <f t="shared" si="31"/>
        <v>0</v>
      </c>
    </row>
    <row r="65" spans="1:34">
      <c r="A65" s="33"/>
      <c r="B65" s="33"/>
      <c r="C65" s="33" t="s">
        <v>15</v>
      </c>
      <c r="D65" s="34">
        <v>70142.300702254986</v>
      </c>
      <c r="E65" s="34">
        <v>1768151.2272547395</v>
      </c>
      <c r="F65" s="34">
        <v>107614.09641021604</v>
      </c>
      <c r="G65" s="34">
        <v>107854.64474357823</v>
      </c>
      <c r="H65" s="34">
        <v>595518.59221815539</v>
      </c>
      <c r="J65" s="165" t="s">
        <v>95</v>
      </c>
      <c r="K65" s="166"/>
      <c r="L65" s="167"/>
      <c r="M65" s="172">
        <f t="shared" si="30"/>
        <v>0</v>
      </c>
      <c r="N65" s="166">
        <f t="shared" si="30"/>
        <v>0</v>
      </c>
      <c r="O65" s="166">
        <f t="shared" si="30"/>
        <v>0</v>
      </c>
      <c r="P65" s="166">
        <f t="shared" si="30"/>
        <v>0</v>
      </c>
      <c r="Q65" s="167">
        <f t="shared" si="30"/>
        <v>0</v>
      </c>
      <c r="S65" s="165" t="s">
        <v>95</v>
      </c>
      <c r="T65" s="166"/>
      <c r="U65" s="167"/>
      <c r="V65" s="172">
        <f t="shared" si="31"/>
        <v>0</v>
      </c>
      <c r="W65" s="166">
        <f t="shared" si="31"/>
        <v>0</v>
      </c>
      <c r="X65" s="166">
        <f t="shared" si="31"/>
        <v>0</v>
      </c>
      <c r="Y65" s="166">
        <f t="shared" si="31"/>
        <v>0</v>
      </c>
      <c r="Z65" s="167">
        <f t="shared" si="31"/>
        <v>0</v>
      </c>
      <c r="AA65" s="190">
        <f>(SUM(D116:H138)/1000000*(1+$R$1))-(SUM(M51:Q65)+SUM(V51:Z65))</f>
        <v>0</v>
      </c>
    </row>
    <row r="66" spans="1:34">
      <c r="A66" s="35" t="s">
        <v>108</v>
      </c>
      <c r="B66" s="35"/>
      <c r="C66" s="36" t="s">
        <v>1</v>
      </c>
      <c r="D66" s="37">
        <v>187727.63385757245</v>
      </c>
      <c r="E66" s="37">
        <v>179354.68754596505</v>
      </c>
      <c r="F66" s="37">
        <v>1599618.9809813057</v>
      </c>
      <c r="G66" s="37">
        <v>660715.08447952615</v>
      </c>
      <c r="H66" s="37">
        <v>267222.05859355995</v>
      </c>
      <c r="O66" s="149"/>
      <c r="P66" s="149"/>
      <c r="Q66" s="149"/>
      <c r="R66" s="149"/>
      <c r="S66" s="143"/>
      <c r="T66" s="143"/>
      <c r="U66" s="143"/>
      <c r="V66" s="143"/>
      <c r="W66" s="143"/>
      <c r="X66" s="143"/>
      <c r="Y66" s="143"/>
      <c r="Z66" s="143"/>
    </row>
    <row r="67" spans="1:34">
      <c r="A67" s="35"/>
      <c r="B67" s="35"/>
      <c r="C67" s="36" t="s">
        <v>2</v>
      </c>
      <c r="D67" s="37">
        <v>-2.3283064365386963E-10</v>
      </c>
      <c r="E67" s="37">
        <v>1043781.7785021295</v>
      </c>
      <c r="F67" s="37">
        <v>0</v>
      </c>
      <c r="G67" s="37">
        <v>0</v>
      </c>
      <c r="H67" s="37">
        <v>0</v>
      </c>
      <c r="M67" s="197"/>
      <c r="N67" s="197"/>
      <c r="O67" s="197"/>
      <c r="P67" s="197"/>
      <c r="Q67" s="197"/>
      <c r="S67" s="143"/>
      <c r="T67" s="143"/>
      <c r="U67" s="143"/>
      <c r="V67" s="197"/>
      <c r="W67" s="197"/>
      <c r="X67" s="197"/>
      <c r="Y67" s="197"/>
      <c r="Z67" s="197"/>
      <c r="AC67" s="202"/>
      <c r="AD67" s="202"/>
      <c r="AE67" s="202"/>
      <c r="AF67" s="202"/>
      <c r="AG67" s="202"/>
      <c r="AH67" s="202"/>
    </row>
    <row r="68" spans="1:34">
      <c r="D68" s="38"/>
      <c r="E68" s="38"/>
      <c r="F68" s="38"/>
      <c r="G68" s="38"/>
      <c r="H68" s="38"/>
      <c r="M68" s="197"/>
      <c r="N68" s="197"/>
      <c r="O68" s="197"/>
      <c r="P68" s="197"/>
      <c r="Q68" s="197"/>
      <c r="S68" s="143"/>
      <c r="T68" s="143"/>
      <c r="U68" s="143"/>
      <c r="V68" s="197"/>
      <c r="W68" s="197"/>
      <c r="X68" s="197"/>
      <c r="Y68" s="197"/>
      <c r="Z68" s="197"/>
      <c r="AC68" s="202"/>
      <c r="AD68" s="202"/>
      <c r="AE68" s="202"/>
      <c r="AF68" s="202"/>
      <c r="AG68" s="202"/>
      <c r="AH68" s="202"/>
    </row>
    <row r="69" spans="1:34">
      <c r="A69" s="39" t="s">
        <v>101</v>
      </c>
      <c r="B69" s="39"/>
      <c r="C69" s="39"/>
      <c r="D69" s="40"/>
      <c r="E69" s="40"/>
      <c r="F69" s="40"/>
      <c r="G69" s="40"/>
      <c r="H69" s="40"/>
      <c r="L69" s="151"/>
      <c r="M69" s="201"/>
      <c r="N69" s="201"/>
      <c r="O69" s="201"/>
      <c r="P69" s="201"/>
      <c r="Q69" s="201"/>
      <c r="R69" s="151"/>
      <c r="S69" s="143"/>
      <c r="T69" s="143"/>
      <c r="U69" s="143"/>
      <c r="V69" s="201"/>
      <c r="W69" s="201"/>
      <c r="X69" s="201"/>
      <c r="Y69" s="201"/>
      <c r="Z69" s="201"/>
      <c r="AC69" s="201"/>
      <c r="AD69" s="201"/>
      <c r="AE69" s="201"/>
      <c r="AF69" s="201"/>
      <c r="AG69" s="201"/>
      <c r="AH69" s="201"/>
    </row>
    <row r="70" spans="1:34">
      <c r="A70" s="39"/>
      <c r="B70" s="39"/>
      <c r="C70" s="39" t="s">
        <v>7</v>
      </c>
      <c r="D70" s="40">
        <v>7741600.6633041985</v>
      </c>
      <c r="E70" s="40">
        <v>7963598.2538931528</v>
      </c>
      <c r="F70" s="40">
        <v>8280565.8312017061</v>
      </c>
      <c r="G70" s="40">
        <v>8108490.5918833697</v>
      </c>
      <c r="H70" s="40">
        <v>7471932.235244222</v>
      </c>
      <c r="L70" s="151"/>
      <c r="M70" s="151"/>
      <c r="N70" s="151"/>
      <c r="O70" s="151"/>
      <c r="P70" s="151"/>
      <c r="Q70" s="151"/>
      <c r="R70" s="151"/>
      <c r="S70" s="143"/>
      <c r="T70" s="143"/>
      <c r="U70" s="143"/>
      <c r="V70" s="143"/>
      <c r="W70" s="143"/>
      <c r="X70" s="143"/>
      <c r="Y70" s="143"/>
      <c r="Z70" s="143"/>
    </row>
    <row r="71" spans="1:34">
      <c r="A71" s="41"/>
      <c r="B71" s="41"/>
      <c r="C71" s="41" t="s">
        <v>3</v>
      </c>
      <c r="D71" s="42">
        <v>11215940.908286422</v>
      </c>
      <c r="E71" s="42">
        <v>10211263.800745025</v>
      </c>
      <c r="F71" s="42">
        <v>11857801.450337239</v>
      </c>
      <c r="G71" s="42">
        <v>10581178.996753553</v>
      </c>
      <c r="H71" s="42">
        <v>11018511.031659041</v>
      </c>
      <c r="M71" s="149"/>
      <c r="N71" s="152"/>
      <c r="O71" s="152"/>
      <c r="P71" s="152"/>
      <c r="Q71" s="152"/>
      <c r="R71" s="152"/>
      <c r="S71" s="143"/>
      <c r="T71" s="143"/>
      <c r="U71" s="143"/>
      <c r="V71" s="143"/>
      <c r="W71" s="143"/>
      <c r="X71" s="143"/>
      <c r="Y71" s="143"/>
      <c r="Z71" s="143"/>
    </row>
    <row r="72" spans="1:34">
      <c r="A72" s="41"/>
      <c r="B72" s="41"/>
      <c r="C72" s="41" t="s">
        <v>4</v>
      </c>
      <c r="D72" s="42">
        <v>21393290.787772998</v>
      </c>
      <c r="E72" s="42">
        <v>19170192.796821948</v>
      </c>
      <c r="F72" s="42">
        <v>24040536.19378528</v>
      </c>
      <c r="G72" s="42">
        <v>18360249.051704802</v>
      </c>
      <c r="H72" s="42">
        <v>22274655.694964603</v>
      </c>
      <c r="L72" s="151"/>
      <c r="M72" s="151"/>
      <c r="N72" s="151"/>
      <c r="O72" s="151"/>
      <c r="P72" s="151"/>
      <c r="Q72" s="151"/>
      <c r="R72" s="151"/>
      <c r="S72" s="143"/>
      <c r="T72" s="143"/>
      <c r="U72" s="143"/>
      <c r="V72" s="143"/>
      <c r="W72" s="143"/>
      <c r="X72" s="143"/>
      <c r="Y72" s="143"/>
      <c r="Z72" s="143"/>
    </row>
    <row r="73" spans="1:34">
      <c r="A73" s="39"/>
      <c r="B73" s="39"/>
      <c r="C73" s="39" t="s">
        <v>14</v>
      </c>
      <c r="D73" s="40">
        <v>7963.8969349346935</v>
      </c>
      <c r="E73" s="40">
        <v>33243.644961013968</v>
      </c>
      <c r="F73" s="40">
        <v>7995.4334230180702</v>
      </c>
      <c r="G73" s="40">
        <v>16131.482143042484</v>
      </c>
      <c r="H73" s="40">
        <v>116429.22761371755</v>
      </c>
      <c r="L73" s="151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C73" s="211"/>
      <c r="AD73" s="211"/>
      <c r="AE73" s="211"/>
      <c r="AF73" s="211"/>
      <c r="AG73" s="211"/>
    </row>
    <row r="74" spans="1:34">
      <c r="A74" s="43"/>
      <c r="B74" s="43"/>
      <c r="C74" s="43" t="s">
        <v>8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L74" s="153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C74" s="211"/>
      <c r="AD74" s="211"/>
      <c r="AE74" s="211"/>
      <c r="AF74" s="211"/>
      <c r="AG74" s="211"/>
    </row>
    <row r="75" spans="1:34">
      <c r="A75" s="45"/>
      <c r="B75" s="45"/>
      <c r="C75" s="45" t="s">
        <v>12</v>
      </c>
      <c r="D75" s="46">
        <v>500000</v>
      </c>
      <c r="E75" s="46">
        <v>500000</v>
      </c>
      <c r="F75" s="46">
        <v>500000</v>
      </c>
      <c r="G75" s="46">
        <v>500000</v>
      </c>
      <c r="H75" s="46">
        <v>500000</v>
      </c>
      <c r="L75" s="154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C75" s="211"/>
      <c r="AD75" s="211"/>
      <c r="AE75" s="211"/>
      <c r="AF75" s="211"/>
      <c r="AG75" s="211"/>
    </row>
    <row r="76" spans="1:34">
      <c r="A76" s="45"/>
      <c r="B76" s="45"/>
      <c r="C76" s="47" t="s">
        <v>11</v>
      </c>
      <c r="D76" s="46">
        <v>1831257</v>
      </c>
      <c r="E76" s="46">
        <v>1148239.4591999999</v>
      </c>
      <c r="F76" s="46">
        <v>1393854.0210000002</v>
      </c>
      <c r="G76" s="46">
        <v>4766992.6031999998</v>
      </c>
      <c r="H76" s="46">
        <v>2508052.0001999997</v>
      </c>
      <c r="L76" s="154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C76" s="211"/>
      <c r="AD76" s="211"/>
      <c r="AE76" s="211"/>
      <c r="AF76" s="211"/>
      <c r="AG76" s="211"/>
    </row>
    <row r="77" spans="1:34">
      <c r="A77" s="48"/>
      <c r="B77" s="48"/>
      <c r="C77" s="48" t="s">
        <v>10</v>
      </c>
      <c r="D77" s="49">
        <v>8751778.3179930542</v>
      </c>
      <c r="E77" s="49">
        <v>8579901.3825305514</v>
      </c>
      <c r="F77" s="49">
        <v>21550594.589039385</v>
      </c>
      <c r="G77" s="49">
        <v>18488529.755356878</v>
      </c>
      <c r="H77" s="49">
        <v>9563481.597819956</v>
      </c>
      <c r="J77" s="143"/>
      <c r="K77" s="143"/>
      <c r="L77" s="143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C77" s="211"/>
      <c r="AD77" s="211"/>
      <c r="AE77" s="211"/>
      <c r="AF77" s="211"/>
      <c r="AG77" s="211"/>
    </row>
    <row r="78" spans="1:34">
      <c r="A78" s="48"/>
      <c r="B78" s="48"/>
      <c r="C78" s="48" t="s">
        <v>96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J78" s="155"/>
      <c r="K78" s="155"/>
      <c r="L78" s="143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C78" s="211"/>
      <c r="AD78" s="211"/>
      <c r="AE78" s="211"/>
      <c r="AF78" s="211"/>
      <c r="AG78" s="211"/>
    </row>
    <row r="79" spans="1:34">
      <c r="A79" s="48"/>
      <c r="B79" s="48"/>
      <c r="C79" s="48" t="s">
        <v>95</v>
      </c>
      <c r="D79" s="49">
        <v>4156612.8</v>
      </c>
      <c r="E79" s="49">
        <v>1100062.7999999998</v>
      </c>
      <c r="F79" s="49">
        <v>934012.8</v>
      </c>
      <c r="G79" s="49">
        <v>774112.79999999993</v>
      </c>
      <c r="H79" s="49">
        <v>755662.79999999993</v>
      </c>
      <c r="J79" s="155"/>
      <c r="K79" s="155"/>
      <c r="L79" s="143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C79" s="211"/>
      <c r="AD79" s="211"/>
      <c r="AE79" s="211"/>
      <c r="AF79" s="211"/>
      <c r="AG79" s="211"/>
    </row>
    <row r="80" spans="1:34">
      <c r="D80" s="50"/>
      <c r="E80" s="50"/>
      <c r="F80" s="50"/>
      <c r="G80" s="50"/>
      <c r="H80" s="50"/>
      <c r="J80" s="155"/>
      <c r="K80" s="155"/>
      <c r="L80" s="156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C80" s="211"/>
      <c r="AD80" s="211"/>
      <c r="AE80" s="211"/>
      <c r="AF80" s="211"/>
      <c r="AG80" s="211"/>
    </row>
    <row r="81" spans="1:34">
      <c r="A81" s="51" t="s">
        <v>105</v>
      </c>
      <c r="B81" s="51"/>
      <c r="C81" s="51"/>
      <c r="D81" s="52"/>
      <c r="E81" s="52"/>
      <c r="F81" s="52"/>
      <c r="G81" s="52"/>
      <c r="H81" s="52"/>
      <c r="J81" s="143"/>
      <c r="K81" s="143"/>
      <c r="L81" s="156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C81" s="211"/>
      <c r="AD81" s="211"/>
      <c r="AE81" s="211"/>
      <c r="AF81" s="211"/>
      <c r="AG81" s="211"/>
    </row>
    <row r="82" spans="1:34">
      <c r="A82" s="51"/>
      <c r="B82" s="51"/>
      <c r="C82" s="51" t="s">
        <v>9</v>
      </c>
      <c r="D82" s="52">
        <v>58759.960270255346</v>
      </c>
      <c r="E82" s="52">
        <v>374450.76948235574</v>
      </c>
      <c r="F82" s="52">
        <v>124513.13801096511</v>
      </c>
      <c r="G82" s="52">
        <v>112335.00745252117</v>
      </c>
      <c r="H82" s="52">
        <v>18511.142709445492</v>
      </c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C82" s="211"/>
      <c r="AD82" s="211"/>
      <c r="AE82" s="211"/>
      <c r="AF82" s="211"/>
      <c r="AG82" s="211"/>
    </row>
    <row r="83" spans="1:34">
      <c r="A83" s="51"/>
      <c r="B83" s="51"/>
      <c r="C83" s="51" t="s">
        <v>106</v>
      </c>
      <c r="D83" s="52">
        <v>255630.99950205855</v>
      </c>
      <c r="E83" s="52">
        <v>1389033.2892001607</v>
      </c>
      <c r="F83" s="52">
        <v>1900087.4366793542</v>
      </c>
      <c r="G83" s="52">
        <v>441248.41315323481</v>
      </c>
      <c r="H83" s="52">
        <v>34192.68146205879</v>
      </c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C83" s="211"/>
      <c r="AD83" s="211"/>
      <c r="AE83" s="211"/>
      <c r="AF83" s="211"/>
      <c r="AG83" s="211"/>
    </row>
    <row r="84" spans="1:34">
      <c r="A84" s="51"/>
      <c r="B84" s="51"/>
      <c r="C84" s="51" t="s">
        <v>107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C84" s="211"/>
      <c r="AD84" s="211"/>
      <c r="AE84" s="211"/>
      <c r="AF84" s="211"/>
      <c r="AG84" s="211"/>
    </row>
    <row r="85" spans="1:34">
      <c r="D85" s="38"/>
      <c r="E85" s="38"/>
      <c r="F85" s="38"/>
      <c r="G85" s="38"/>
      <c r="H85" s="38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C85" s="211"/>
      <c r="AD85" s="211"/>
      <c r="AE85" s="211"/>
      <c r="AF85" s="211"/>
      <c r="AG85" s="211"/>
    </row>
    <row r="86" spans="1:34" ht="13">
      <c r="A86" s="27" t="s">
        <v>164</v>
      </c>
      <c r="B86" s="28"/>
      <c r="C86" s="55"/>
      <c r="D86" s="28" t="s">
        <v>89</v>
      </c>
      <c r="E86" s="28" t="s">
        <v>90</v>
      </c>
      <c r="F86" s="28" t="s">
        <v>91</v>
      </c>
      <c r="G86" s="28" t="s">
        <v>92</v>
      </c>
      <c r="H86" s="28" t="s">
        <v>93</v>
      </c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C86" s="211"/>
      <c r="AD86" s="211"/>
      <c r="AE86" s="211"/>
      <c r="AF86" s="211"/>
      <c r="AG86" s="211"/>
    </row>
    <row r="87" spans="1:34">
      <c r="D87" s="38"/>
      <c r="E87" s="38"/>
      <c r="F87" s="38"/>
      <c r="G87" s="38"/>
      <c r="H87" s="38"/>
      <c r="K87" s="151"/>
      <c r="L87" s="151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C87" s="211"/>
      <c r="AD87" s="211"/>
      <c r="AE87" s="211"/>
      <c r="AF87" s="211"/>
      <c r="AG87" s="211"/>
    </row>
    <row r="88" spans="1:34">
      <c r="A88" s="33" t="s">
        <v>104</v>
      </c>
      <c r="B88" s="33"/>
      <c r="C88" s="33"/>
      <c r="D88" s="33"/>
      <c r="E88" s="33"/>
      <c r="F88" s="33"/>
      <c r="G88" s="33"/>
      <c r="H88" s="33"/>
      <c r="K88" s="151"/>
      <c r="L88" s="151"/>
      <c r="M88" s="151"/>
      <c r="N88" s="151"/>
      <c r="O88" s="151"/>
      <c r="P88" s="151"/>
      <c r="Q88" s="151"/>
      <c r="AC88" s="211"/>
      <c r="AD88" s="211"/>
      <c r="AE88" s="211"/>
      <c r="AF88" s="211"/>
      <c r="AG88" s="211"/>
      <c r="AH88" s="211"/>
    </row>
    <row r="89" spans="1:34">
      <c r="A89" s="33"/>
      <c r="B89" s="33"/>
      <c r="C89" s="33" t="s">
        <v>6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</row>
    <row r="90" spans="1:34">
      <c r="A90" s="33"/>
      <c r="B90" s="33"/>
      <c r="C90" s="33" t="s">
        <v>13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</row>
    <row r="91" spans="1:34">
      <c r="A91" s="33"/>
      <c r="B91" s="33"/>
      <c r="C91" s="33" t="s">
        <v>5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AH91" s="211"/>
    </row>
    <row r="92" spans="1:34">
      <c r="A92" s="33"/>
      <c r="B92" s="33"/>
      <c r="C92" s="33" t="s">
        <v>15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AH92" s="212"/>
    </row>
    <row r="93" spans="1:34">
      <c r="A93" s="35" t="s">
        <v>108</v>
      </c>
      <c r="B93" s="35"/>
      <c r="C93" s="36" t="s">
        <v>1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</row>
    <row r="94" spans="1:34">
      <c r="A94" s="35"/>
      <c r="B94" s="35"/>
      <c r="C94" s="36" t="s">
        <v>2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</row>
    <row r="95" spans="1:34">
      <c r="D95" s="38"/>
      <c r="E95" s="38"/>
      <c r="F95" s="38"/>
      <c r="G95" s="38"/>
      <c r="H95" s="38"/>
    </row>
    <row r="96" spans="1:34">
      <c r="A96" s="39" t="s">
        <v>101</v>
      </c>
      <c r="B96" s="39"/>
      <c r="C96" s="39"/>
      <c r="D96" s="40"/>
      <c r="E96" s="40"/>
      <c r="F96" s="40"/>
      <c r="G96" s="40"/>
      <c r="H96" s="40"/>
    </row>
    <row r="97" spans="1:8">
      <c r="A97" s="39"/>
      <c r="B97" s="39"/>
      <c r="C97" s="39" t="s">
        <v>7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</row>
    <row r="98" spans="1:8">
      <c r="A98" s="41"/>
      <c r="B98" s="41"/>
      <c r="C98" s="41" t="s">
        <v>3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</row>
    <row r="99" spans="1:8">
      <c r="A99" s="41"/>
      <c r="B99" s="41"/>
      <c r="C99" s="41" t="s">
        <v>4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</row>
    <row r="100" spans="1:8">
      <c r="A100" s="39"/>
      <c r="B100" s="39"/>
      <c r="C100" s="39" t="s">
        <v>14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</row>
    <row r="101" spans="1:8">
      <c r="A101" s="43"/>
      <c r="B101" s="43"/>
      <c r="C101" s="43" t="s">
        <v>8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</row>
    <row r="102" spans="1:8">
      <c r="A102" s="45"/>
      <c r="B102" s="45"/>
      <c r="C102" s="45" t="s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8">
      <c r="A103" s="45"/>
      <c r="B103" s="45"/>
      <c r="C103" s="47" t="s">
        <v>11</v>
      </c>
      <c r="D103" s="46">
        <v>230793</v>
      </c>
      <c r="E103" s="46">
        <v>129337</v>
      </c>
      <c r="F103" s="46">
        <v>133721</v>
      </c>
      <c r="G103" s="46">
        <v>422086</v>
      </c>
      <c r="H103" s="46">
        <v>216642</v>
      </c>
    </row>
    <row r="104" spans="1:8">
      <c r="A104" s="48"/>
      <c r="B104" s="48"/>
      <c r="C104" s="48" t="s">
        <v>10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</row>
    <row r="105" spans="1:8">
      <c r="A105" s="48"/>
      <c r="B105" s="48"/>
      <c r="C105" s="48" t="s">
        <v>96</v>
      </c>
      <c r="D105" s="49">
        <v>0</v>
      </c>
      <c r="E105" s="49">
        <v>0</v>
      </c>
      <c r="F105" s="49">
        <v>0</v>
      </c>
      <c r="G105" s="49">
        <v>0</v>
      </c>
      <c r="H105" s="49">
        <v>0</v>
      </c>
    </row>
    <row r="106" spans="1:8">
      <c r="A106" s="48"/>
      <c r="B106" s="48"/>
      <c r="C106" s="48" t="s">
        <v>95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</row>
    <row r="107" spans="1:8">
      <c r="D107" s="50"/>
      <c r="E107" s="50"/>
      <c r="F107" s="50"/>
      <c r="G107" s="50"/>
      <c r="H107" s="50"/>
    </row>
    <row r="108" spans="1:8">
      <c r="A108" s="51" t="s">
        <v>105</v>
      </c>
      <c r="B108" s="51"/>
      <c r="C108" s="51"/>
      <c r="D108" s="52"/>
      <c r="E108" s="52"/>
      <c r="F108" s="52"/>
      <c r="G108" s="52"/>
      <c r="H108" s="52"/>
    </row>
    <row r="109" spans="1:8">
      <c r="A109" s="51"/>
      <c r="B109" s="51"/>
      <c r="C109" s="51" t="s">
        <v>9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</row>
    <row r="110" spans="1:8">
      <c r="A110" s="51"/>
      <c r="B110" s="51"/>
      <c r="C110" s="51" t="s">
        <v>106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</row>
    <row r="111" spans="1:8">
      <c r="A111" s="51"/>
      <c r="B111" s="51"/>
      <c r="C111" s="51" t="s">
        <v>107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</row>
    <row r="113" spans="1:8" ht="13">
      <c r="A113" s="27" t="s">
        <v>165</v>
      </c>
      <c r="B113" s="28"/>
      <c r="C113" s="29"/>
      <c r="D113" s="28" t="s">
        <v>89</v>
      </c>
      <c r="E113" s="28" t="s">
        <v>90</v>
      </c>
      <c r="F113" s="28" t="s">
        <v>91</v>
      </c>
      <c r="G113" s="28" t="s">
        <v>92</v>
      </c>
      <c r="H113" s="28" t="s">
        <v>93</v>
      </c>
    </row>
    <row r="114" spans="1:8" ht="13">
      <c r="C114" s="210" t="s">
        <v>166</v>
      </c>
      <c r="D114" s="208">
        <v>0</v>
      </c>
      <c r="E114" s="209">
        <v>1</v>
      </c>
      <c r="F114" s="209">
        <v>2</v>
      </c>
      <c r="G114" s="209">
        <v>3</v>
      </c>
      <c r="H114" s="209">
        <v>4</v>
      </c>
    </row>
    <row r="115" spans="1:8">
      <c r="A115" s="33" t="s">
        <v>104</v>
      </c>
      <c r="B115" s="33"/>
      <c r="C115" s="33"/>
      <c r="D115" s="33"/>
      <c r="E115" s="33"/>
      <c r="F115" s="33"/>
      <c r="G115" s="33"/>
      <c r="H115" s="33"/>
    </row>
    <row r="116" spans="1:8">
      <c r="A116" s="33"/>
      <c r="B116" s="33"/>
      <c r="C116" s="33" t="s">
        <v>6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</row>
    <row r="117" spans="1:8">
      <c r="A117" s="33"/>
      <c r="B117" s="33"/>
      <c r="C117" s="33" t="s">
        <v>13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</row>
    <row r="118" spans="1:8">
      <c r="A118" s="33"/>
      <c r="B118" s="33"/>
      <c r="C118" s="33" t="s">
        <v>5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</row>
    <row r="119" spans="1:8">
      <c r="A119" s="33"/>
      <c r="B119" s="33"/>
      <c r="C119" s="33" t="s">
        <v>15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</row>
    <row r="120" spans="1:8">
      <c r="A120" s="35" t="s">
        <v>45</v>
      </c>
      <c r="B120" s="35"/>
      <c r="C120" s="36" t="s">
        <v>1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</row>
    <row r="121" spans="1:8">
      <c r="A121" s="35"/>
      <c r="B121" s="35"/>
      <c r="C121" s="36" t="s">
        <v>2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</row>
    <row r="122" spans="1:8">
      <c r="D122" s="38"/>
      <c r="E122" s="38"/>
      <c r="F122" s="38"/>
      <c r="G122" s="38"/>
      <c r="H122" s="38"/>
    </row>
    <row r="123" spans="1:8">
      <c r="A123" s="39" t="s">
        <v>101</v>
      </c>
      <c r="B123" s="39"/>
      <c r="C123" s="39"/>
      <c r="D123" s="40"/>
      <c r="E123" s="40"/>
      <c r="F123" s="40"/>
      <c r="G123" s="40"/>
      <c r="H123" s="40"/>
    </row>
    <row r="124" spans="1:8">
      <c r="A124" s="39"/>
      <c r="B124" s="39"/>
      <c r="C124" s="39" t="s">
        <v>7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</row>
    <row r="125" spans="1:8">
      <c r="A125" s="41"/>
      <c r="B125" s="41"/>
      <c r="C125" s="41" t="s">
        <v>3</v>
      </c>
      <c r="D125" s="42">
        <v>8193097.6382209808</v>
      </c>
      <c r="E125" s="42">
        <v>7969194.5954223052</v>
      </c>
      <c r="F125" s="42">
        <v>8149707.004363304</v>
      </c>
      <c r="G125" s="42">
        <v>8352656.9155809153</v>
      </c>
      <c r="H125" s="42">
        <v>8685006.2823160645</v>
      </c>
    </row>
    <row r="126" spans="1:8">
      <c r="A126" s="41"/>
      <c r="B126" s="41"/>
      <c r="C126" s="41" t="s">
        <v>4</v>
      </c>
      <c r="D126" s="42">
        <v>630213.13666432316</v>
      </c>
      <c r="E126" s="42">
        <v>623307.63199498807</v>
      </c>
      <c r="F126" s="42">
        <v>632386.04050870973</v>
      </c>
      <c r="G126" s="42">
        <v>642480.63835348457</v>
      </c>
      <c r="H126" s="42">
        <v>657224.55718509108</v>
      </c>
    </row>
    <row r="127" spans="1:8">
      <c r="A127" s="39"/>
      <c r="B127" s="39"/>
      <c r="C127" s="39" t="s">
        <v>14</v>
      </c>
      <c r="D127" s="205">
        <v>0</v>
      </c>
      <c r="E127" s="205">
        <v>0</v>
      </c>
      <c r="F127" s="205">
        <v>0</v>
      </c>
      <c r="G127" s="205">
        <v>0</v>
      </c>
      <c r="H127" s="205">
        <v>0</v>
      </c>
    </row>
    <row r="128" spans="1:8">
      <c r="A128" s="43"/>
      <c r="B128" s="43"/>
      <c r="C128" s="43" t="s">
        <v>8</v>
      </c>
      <c r="D128" s="206">
        <v>0</v>
      </c>
      <c r="E128" s="206">
        <v>0</v>
      </c>
      <c r="F128" s="206">
        <v>0</v>
      </c>
      <c r="G128" s="206">
        <v>0</v>
      </c>
      <c r="H128" s="206">
        <v>0</v>
      </c>
    </row>
    <row r="129" spans="1:26">
      <c r="A129" s="45"/>
      <c r="B129" s="45"/>
      <c r="C129" s="45" t="s">
        <v>12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</row>
    <row r="130" spans="1:26">
      <c r="A130" s="45"/>
      <c r="B130" s="45"/>
      <c r="C130" s="47" t="s">
        <v>11</v>
      </c>
      <c r="D130" s="203">
        <v>0</v>
      </c>
      <c r="E130" s="203">
        <v>0</v>
      </c>
      <c r="F130" s="203">
        <v>0</v>
      </c>
      <c r="G130" s="203">
        <v>0</v>
      </c>
      <c r="H130" s="203">
        <v>0</v>
      </c>
    </row>
    <row r="131" spans="1:26">
      <c r="A131" s="48"/>
      <c r="B131" s="48"/>
      <c r="C131" s="48" t="s">
        <v>10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</row>
    <row r="132" spans="1:26">
      <c r="A132" s="48"/>
      <c r="B132" s="48"/>
      <c r="C132" s="48" t="s">
        <v>96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</row>
    <row r="133" spans="1:26">
      <c r="A133" s="48"/>
      <c r="B133" s="48"/>
      <c r="C133" s="48" t="s">
        <v>95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</row>
    <row r="134" spans="1:26">
      <c r="D134" s="50"/>
      <c r="E134" s="50"/>
      <c r="F134" s="50"/>
      <c r="G134" s="50"/>
      <c r="H134" s="50"/>
    </row>
    <row r="135" spans="1:26">
      <c r="A135" s="51" t="s">
        <v>105</v>
      </c>
      <c r="B135" s="51"/>
      <c r="C135" s="51"/>
      <c r="D135" s="52"/>
      <c r="E135" s="52"/>
      <c r="F135" s="52"/>
      <c r="G135" s="52"/>
      <c r="H135" s="52"/>
    </row>
    <row r="136" spans="1:26">
      <c r="A136" s="51"/>
      <c r="B136" s="51"/>
      <c r="C136" s="51" t="s">
        <v>9</v>
      </c>
      <c r="D136" s="207">
        <v>0</v>
      </c>
      <c r="E136" s="207">
        <v>0</v>
      </c>
      <c r="F136" s="207">
        <v>0</v>
      </c>
      <c r="G136" s="207">
        <v>0</v>
      </c>
      <c r="H136" s="207">
        <v>0</v>
      </c>
    </row>
    <row r="137" spans="1:26">
      <c r="A137" s="51"/>
      <c r="B137" s="51"/>
      <c r="C137" s="51" t="s">
        <v>106</v>
      </c>
      <c r="D137" s="207">
        <v>0</v>
      </c>
      <c r="E137" s="207">
        <v>0</v>
      </c>
      <c r="F137" s="207">
        <v>0</v>
      </c>
      <c r="G137" s="207">
        <v>0</v>
      </c>
      <c r="H137" s="207">
        <v>0</v>
      </c>
    </row>
    <row r="138" spans="1:26">
      <c r="A138" s="51"/>
      <c r="B138" s="51"/>
      <c r="C138" s="51" t="s">
        <v>107</v>
      </c>
      <c r="D138" s="207">
        <v>0</v>
      </c>
      <c r="E138" s="207">
        <v>0</v>
      </c>
      <c r="F138" s="207">
        <v>0</v>
      </c>
      <c r="G138" s="207">
        <v>0</v>
      </c>
      <c r="H138" s="207">
        <v>0</v>
      </c>
    </row>
    <row r="139" spans="1:26">
      <c r="D139" s="38"/>
      <c r="E139" s="38"/>
      <c r="F139" s="38"/>
      <c r="G139" s="38"/>
      <c r="H139" s="38"/>
    </row>
    <row r="140" spans="1:26">
      <c r="K140" s="146"/>
      <c r="R140" s="143"/>
      <c r="S140" s="143"/>
      <c r="T140" s="143"/>
      <c r="U140" s="143"/>
      <c r="V140" s="143"/>
      <c r="W140" s="143"/>
      <c r="X140" s="143"/>
      <c r="Y140" s="143"/>
      <c r="Z140" s="143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2" manualBreakCount="2">
    <brk id="29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Cost Drivers for Materials</vt:lpstr>
      <vt:lpstr>Materials</vt:lpstr>
      <vt:lpstr>Labour Cost Escalators</vt:lpstr>
      <vt:lpstr>Asset Breakdown</vt:lpstr>
      <vt:lpstr>Complete Asset </vt:lpstr>
      <vt:lpstr>CAPEX Tables Real</vt:lpstr>
      <vt:lpstr>CAPEX Tables Real Ex CO</vt:lpstr>
      <vt:lpstr>Asset breakup</vt:lpstr>
      <vt:lpstr>'CAPEX Tables Real'!Print_Area</vt:lpstr>
      <vt:lpstr>'CAPEX Tables Real Ex 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2019-04-02T06:57:42Z</dcterms:created>
  <dcterms:modified xsi:type="dcterms:W3CDTF">2019-05-06T19:55:04Z</dcterms:modified>
</cp:coreProperties>
</file>