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AER\NSWACT2019-24\JGN final decision 2020-25\"/>
    </mc:Choice>
  </mc:AlternateContent>
  <bookViews>
    <workbookView xWindow="0" yWindow="0" windowWidth="19200" windowHeight="6765"/>
  </bookViews>
  <sheets>
    <sheet name="AER final decisio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H10" i="1"/>
  <c r="G11" i="1"/>
  <c r="G10" i="1"/>
  <c r="F11" i="1"/>
  <c r="F10" i="1"/>
  <c r="E11" i="1"/>
  <c r="E10" i="1"/>
  <c r="D11" i="1"/>
  <c r="D10" i="1"/>
  <c r="C11" i="1"/>
  <c r="K20" i="1"/>
  <c r="K22" i="1"/>
  <c r="K23" i="1"/>
  <c r="K24" i="1"/>
  <c r="K25" i="1"/>
  <c r="K26" i="1"/>
  <c r="K27" i="1"/>
  <c r="K28" i="1"/>
  <c r="K34" i="1"/>
  <c r="K36" i="1"/>
  <c r="D37" i="1"/>
  <c r="K37" i="1"/>
  <c r="K38" i="1"/>
  <c r="K39" i="1"/>
  <c r="K40" i="1"/>
  <c r="K41" i="1"/>
  <c r="K42" i="1"/>
  <c r="K43" i="1"/>
  <c r="K48" i="1"/>
  <c r="P53" i="1"/>
  <c r="L20" i="1"/>
  <c r="L22" i="1"/>
  <c r="L23" i="1"/>
  <c r="L24" i="1"/>
  <c r="L25" i="1"/>
  <c r="L26" i="1"/>
  <c r="L27" i="1"/>
  <c r="L28" i="1"/>
  <c r="L34" i="1"/>
  <c r="L36" i="1"/>
  <c r="E37" i="1"/>
  <c r="L37" i="1"/>
  <c r="L38" i="1"/>
  <c r="L39" i="1"/>
  <c r="L40" i="1"/>
  <c r="L41" i="1"/>
  <c r="L42" i="1"/>
  <c r="L43" i="1"/>
  <c r="L48" i="1"/>
  <c r="P54" i="1"/>
  <c r="M20" i="1"/>
  <c r="M22" i="1"/>
  <c r="M23" i="1"/>
  <c r="M24" i="1"/>
  <c r="M25" i="1"/>
  <c r="M26" i="1"/>
  <c r="M27" i="1"/>
  <c r="M28" i="1"/>
  <c r="M34" i="1"/>
  <c r="M36" i="1"/>
  <c r="F37" i="1"/>
  <c r="M37" i="1"/>
  <c r="M38" i="1"/>
  <c r="M39" i="1"/>
  <c r="M40" i="1"/>
  <c r="M41" i="1"/>
  <c r="M42" i="1"/>
  <c r="M43" i="1"/>
  <c r="M48" i="1"/>
  <c r="P55" i="1"/>
  <c r="N20" i="1"/>
  <c r="N22" i="1"/>
  <c r="N23" i="1"/>
  <c r="N24" i="1"/>
  <c r="N25" i="1"/>
  <c r="N26" i="1"/>
  <c r="N27" i="1"/>
  <c r="N28" i="1"/>
  <c r="N34" i="1"/>
  <c r="N36" i="1"/>
  <c r="G37" i="1"/>
  <c r="N37" i="1"/>
  <c r="N38" i="1"/>
  <c r="N39" i="1"/>
  <c r="N40" i="1"/>
  <c r="N41" i="1"/>
  <c r="N42" i="1"/>
  <c r="N43" i="1"/>
  <c r="N48" i="1"/>
  <c r="P56" i="1"/>
  <c r="O20" i="1"/>
  <c r="O22" i="1"/>
  <c r="O23" i="1"/>
  <c r="O24" i="1"/>
  <c r="O25" i="1"/>
  <c r="O26" i="1"/>
  <c r="O27" i="1"/>
  <c r="O28" i="1"/>
  <c r="O43" i="1"/>
  <c r="O48" i="1"/>
  <c r="P57" i="1"/>
  <c r="P58" i="1"/>
  <c r="P60" i="1"/>
  <c r="Q54" i="1"/>
  <c r="Q55" i="1"/>
  <c r="Q56" i="1"/>
  <c r="Q57" i="1"/>
  <c r="Q58" i="1"/>
  <c r="Q60" i="1"/>
  <c r="R55" i="1"/>
  <c r="R56" i="1"/>
  <c r="R57" i="1"/>
  <c r="R58" i="1"/>
  <c r="R60" i="1"/>
  <c r="S56" i="1"/>
  <c r="S57" i="1"/>
  <c r="S58" i="1"/>
  <c r="S60" i="1"/>
  <c r="T57" i="1"/>
  <c r="T58" i="1"/>
  <c r="T60" i="1"/>
  <c r="U60" i="1"/>
  <c r="U58" i="1"/>
  <c r="O56" i="1"/>
  <c r="O55" i="1"/>
  <c r="N55" i="1"/>
  <c r="O54" i="1"/>
  <c r="N54" i="1"/>
  <c r="M54" i="1"/>
  <c r="O53" i="1"/>
  <c r="N53" i="1"/>
  <c r="M53" i="1"/>
  <c r="L53" i="1"/>
  <c r="K45" i="1"/>
  <c r="G43" i="1"/>
  <c r="F43" i="1"/>
  <c r="E43" i="1"/>
  <c r="D43" i="1"/>
  <c r="B39" i="1"/>
  <c r="B38" i="1"/>
  <c r="B37" i="1"/>
  <c r="B36" i="1"/>
  <c r="H28" i="1"/>
  <c r="G28" i="1"/>
  <c r="F28" i="1"/>
  <c r="E28" i="1"/>
  <c r="D28" i="1"/>
</calcChain>
</file>

<file path=xl/sharedStrings.xml><?xml version="1.0" encoding="utf-8"?>
<sst xmlns="http://schemas.openxmlformats.org/spreadsheetml/2006/main" count="98" uniqueCount="51">
  <si>
    <t>REGULATORY REPORTING STATEMENT</t>
  </si>
  <si>
    <t>Jemena Gas Networks (NSW) Ltd</t>
  </si>
  <si>
    <t>2020-21 to 2024-25</t>
  </si>
  <si>
    <t>OPEX INCENTIVE MECHANISM</t>
  </si>
  <si>
    <t>Actual and estimated inflation</t>
  </si>
  <si>
    <t>Actual</t>
  </si>
  <si>
    <t>Estimate</t>
  </si>
  <si>
    <t>2014-15</t>
  </si>
  <si>
    <t>2015-16</t>
  </si>
  <si>
    <t>2016-17</t>
  </si>
  <si>
    <t>2017-18</t>
  </si>
  <si>
    <t>2018-19</t>
  </si>
  <si>
    <t>2019-20</t>
  </si>
  <si>
    <t>ABS CPI index - Jun</t>
  </si>
  <si>
    <t>Inflation rate (per cent)</t>
  </si>
  <si>
    <t>Cumulative index (2019-20=1)</t>
  </si>
  <si>
    <t>1 - The carryover amounts that arise from applying the Incentive Mechanism during the 2015-16 to 2019-20 regulatory control period</t>
  </si>
  <si>
    <t>1.1 - Opex allowance applicable to Incentive Mechanism (Incentive Mechanism target)</t>
  </si>
  <si>
    <t>Current regulatory control period</t>
  </si>
  <si>
    <t>Forthcoming regulatory control period</t>
  </si>
  <si>
    <t>$m, real 2014-15</t>
  </si>
  <si>
    <t>$m, real June 2020</t>
  </si>
  <si>
    <t>2020-21</t>
  </si>
  <si>
    <t>2021-22</t>
  </si>
  <si>
    <t>2022-23</t>
  </si>
  <si>
    <t>2023-24</t>
  </si>
  <si>
    <t>2024-25</t>
  </si>
  <si>
    <t>Total opex allowance</t>
  </si>
  <si>
    <t xml:space="preserve">Less approved excludable costs - allowance </t>
  </si>
  <si>
    <t>UAG Costs (clause 12.1(h)(i))</t>
  </si>
  <si>
    <t>Licence fee costs (clause 12.1(h)(ii))</t>
  </si>
  <si>
    <t>Debt raising costs (clause 12.1(h)(iii))</t>
  </si>
  <si>
    <t>Carbon costs (clause 12.1(h)(iv))</t>
  </si>
  <si>
    <t>Plus approved pass through event costs (clause 12.1(i))</t>
  </si>
  <si>
    <t>Capitalisation policy changes</t>
  </si>
  <si>
    <t>Forecast opex for Incentive Mechanism purposes</t>
  </si>
  <si>
    <t>1.2 - Actual and estimated opex applicable to Incentive Mechanism</t>
  </si>
  <si>
    <t>$m, Actual</t>
  </si>
  <si>
    <t>Total opex (actual, excluding debt raising costs)</t>
  </si>
  <si>
    <t>Less approved excludable costs</t>
  </si>
  <si>
    <t>The cost of any Relevant Tax (clause 12.1(h)(v))</t>
  </si>
  <si>
    <t>Any cost category that is not forecast using a single year revealed cost approach for the 2020-25 access arrangement period (clause 12.1(h)(vi))</t>
  </si>
  <si>
    <t>Less movements in provisions</t>
  </si>
  <si>
    <t>Base year</t>
  </si>
  <si>
    <t>Actual opex for Incentive Mechanism purposes</t>
  </si>
  <si>
    <t>Base year non-recurrent efficiency gain ($m, $2020)</t>
  </si>
  <si>
    <t>Efficiency carryovers</t>
  </si>
  <si>
    <t xml:space="preserve">Total </t>
  </si>
  <si>
    <t>Total Carryover Amount ($million, 2019-20)</t>
  </si>
  <si>
    <t>PTRM inputs</t>
  </si>
  <si>
    <r>
      <t xml:space="preserve">Based on RBA, </t>
    </r>
    <r>
      <rPr>
        <i/>
        <sz val="11"/>
        <color theme="1"/>
        <rFont val="Calibri"/>
        <family val="2"/>
        <scheme val="minor"/>
      </rPr>
      <t>Statement on Monetary policy</t>
    </r>
    <r>
      <rPr>
        <sz val="11"/>
        <color theme="1"/>
        <rFont val="Calibri"/>
        <family val="2"/>
        <scheme val="minor"/>
      </rPr>
      <t>, May 2020, Appendix. Trimmed mean used to forecast inflation to June 2020.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</si>
</sst>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00000"/>
    <numFmt numFmtId="165" formatCode="0.0"/>
    <numFmt numFmtId="166" formatCode="0.000"/>
    <numFmt numFmtId="167" formatCode="_(* #,##0.00_);_(* \(#,##0.00\);_(* &quot;-&quot;??_);_(@_)"/>
    <numFmt numFmtId="168" formatCode="#,##0.0_ ;\-#,##0.0\ "/>
    <numFmt numFmtId="169" formatCode="_-* #,##0_-;\-* #,##0_-;_-* &quot;-&quot;??_-;_-@_-"/>
    <numFmt numFmtId="170" formatCode="#,##0_ ;\(#,##0\)_ "/>
  </numFmts>
  <fonts count="2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6"/>
      <color indexed="9"/>
      <name val="Arial"/>
      <family val="2"/>
    </font>
    <font>
      <b/>
      <sz val="16"/>
      <color theme="0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i/>
      <sz val="10"/>
      <name val="Arial"/>
      <family val="2"/>
    </font>
    <font>
      <b/>
      <sz val="10"/>
      <color theme="0"/>
      <name val="Arial"/>
      <family val="2"/>
    </font>
    <font>
      <i/>
      <sz val="11"/>
      <color theme="1"/>
      <name val="Arial"/>
      <family val="2"/>
    </font>
    <font>
      <sz val="5"/>
      <name val="Arial"/>
      <family val="2"/>
    </font>
    <font>
      <sz val="10"/>
      <color rgb="FFFF0000"/>
      <name val="Arial"/>
      <family val="2"/>
    </font>
    <font>
      <i/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rgb="FF00FFFF"/>
      </patternFill>
    </fill>
    <fill>
      <patternFill patternType="solid">
        <fgColor theme="0"/>
        <bgColor rgb="FF00FFFF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0.249977111117893"/>
        <bgColor rgb="FF00FFFF"/>
      </patternFill>
    </fill>
    <fill>
      <patternFill patternType="solid">
        <fgColor indexed="2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rgb="FF00FFFF"/>
      </patternFill>
    </fill>
  </fills>
  <borders count="70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auto="1"/>
      </bottom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 tint="-0.34998626667073579"/>
      </left>
      <right/>
      <top style="medium">
        <color auto="1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42">
    <xf numFmtId="0" fontId="0" fillId="0" borderId="0" xfId="0"/>
    <xf numFmtId="0" fontId="1" fillId="2" borderId="0" xfId="1" applyFont="1" applyFill="1" applyProtection="1">
      <protection locked="0"/>
    </xf>
    <xf numFmtId="0" fontId="3" fillId="3" borderId="1" xfId="2" applyFont="1" applyFill="1" applyBorder="1" applyAlignment="1" applyProtection="1">
      <alignment vertical="center"/>
      <protection locked="0"/>
    </xf>
    <xf numFmtId="0" fontId="3" fillId="3" borderId="0" xfId="1" applyFont="1" applyFill="1" applyBorder="1" applyAlignment="1" applyProtection="1">
      <alignment vertical="center"/>
    </xf>
    <xf numFmtId="0" fontId="3" fillId="3" borderId="0" xfId="1" applyFont="1" applyFill="1" applyAlignment="1" applyProtection="1">
      <alignment vertical="center" wrapText="1"/>
    </xf>
    <xf numFmtId="0" fontId="2" fillId="0" borderId="0" xfId="1"/>
    <xf numFmtId="0" fontId="2" fillId="2" borderId="0" xfId="1" applyFill="1" applyProtection="1"/>
    <xf numFmtId="0" fontId="3" fillId="3" borderId="0" xfId="2" applyFont="1" applyFill="1" applyBorder="1" applyAlignment="1" applyProtection="1">
      <alignment horizontal="left" vertical="center"/>
    </xf>
    <xf numFmtId="0" fontId="3" fillId="3" borderId="0" xfId="1" applyFont="1" applyFill="1" applyBorder="1" applyAlignment="1" applyProtection="1">
      <alignment horizontal="left" vertical="center"/>
    </xf>
    <xf numFmtId="0" fontId="4" fillId="4" borderId="0" xfId="1" applyFont="1" applyFill="1" applyAlignment="1">
      <alignment vertical="center"/>
    </xf>
    <xf numFmtId="0" fontId="4" fillId="4" borderId="0" xfId="1" applyFont="1" applyFill="1"/>
    <xf numFmtId="0" fontId="5" fillId="2" borderId="0" xfId="1" applyFont="1" applyFill="1" applyProtection="1"/>
    <xf numFmtId="0" fontId="2" fillId="2" borderId="0" xfId="1" applyFill="1" applyProtection="1">
      <protection locked="0"/>
    </xf>
    <xf numFmtId="0" fontId="2" fillId="2" borderId="0" xfId="1" applyFill="1"/>
    <xf numFmtId="0" fontId="6" fillId="5" borderId="2" xfId="1" applyFont="1" applyFill="1" applyBorder="1" applyAlignment="1" applyProtection="1">
      <alignment horizontal="left" vertical="center"/>
    </xf>
    <xf numFmtId="0" fontId="6" fillId="5" borderId="1" xfId="1" applyFont="1" applyFill="1" applyBorder="1" applyAlignment="1" applyProtection="1">
      <alignment horizontal="left" vertical="center"/>
    </xf>
    <xf numFmtId="0" fontId="6" fillId="5" borderId="3" xfId="1" applyFont="1" applyFill="1" applyBorder="1" applyAlignment="1" applyProtection="1">
      <alignment horizontal="left" vertical="center"/>
    </xf>
    <xf numFmtId="0" fontId="7" fillId="2" borderId="4" xfId="1" applyFont="1" applyFill="1" applyBorder="1" applyAlignment="1" applyProtection="1">
      <alignment vertical="center" wrapText="1"/>
      <protection locked="0"/>
    </xf>
    <xf numFmtId="164" fontId="2" fillId="2" borderId="0" xfId="1" applyNumberFormat="1" applyFill="1" applyBorder="1" applyProtection="1"/>
    <xf numFmtId="0" fontId="8" fillId="5" borderId="7" xfId="1" applyFont="1" applyFill="1" applyBorder="1" applyAlignment="1" applyProtection="1">
      <alignment horizontal="right" vertical="center"/>
    </xf>
    <xf numFmtId="0" fontId="1" fillId="2" borderId="0" xfId="1" applyFont="1" applyFill="1" applyProtection="1"/>
    <xf numFmtId="0" fontId="2" fillId="0" borderId="10" xfId="1" applyFont="1" applyBorder="1" applyAlignment="1" applyProtection="1">
      <alignment horizontal="left" vertical="center" indent="1"/>
    </xf>
    <xf numFmtId="165" fontId="2" fillId="6" borderId="11" xfId="1" applyNumberFormat="1" applyFont="1" applyFill="1" applyBorder="1" applyAlignment="1" applyProtection="1">
      <alignment vertical="center" wrapText="1"/>
    </xf>
    <xf numFmtId="0" fontId="1" fillId="2" borderId="0" xfId="1" applyFont="1" applyFill="1" applyBorder="1" applyProtection="1"/>
    <xf numFmtId="0" fontId="2" fillId="0" borderId="13" xfId="1" applyFont="1" applyBorder="1" applyAlignment="1" applyProtection="1">
      <alignment horizontal="left" vertical="center" indent="1"/>
    </xf>
    <xf numFmtId="10" fontId="2" fillId="2" borderId="14" xfId="1" applyNumberFormat="1" applyFont="1" applyFill="1" applyBorder="1" applyAlignment="1" applyProtection="1">
      <alignment horizontal="right" vertical="center" wrapText="1"/>
    </xf>
    <xf numFmtId="10" fontId="2" fillId="7" borderId="12" xfId="1" applyNumberFormat="1" applyFont="1" applyFill="1" applyBorder="1" applyAlignment="1" applyProtection="1">
      <alignment horizontal="right" vertical="center" wrapText="1"/>
    </xf>
    <xf numFmtId="0" fontId="2" fillId="2" borderId="0" xfId="1" applyFill="1" applyBorder="1" applyProtection="1"/>
    <xf numFmtId="0" fontId="2" fillId="0" borderId="16" xfId="1" applyFont="1" applyBorder="1" applyAlignment="1" applyProtection="1">
      <alignment horizontal="left" vertical="center" indent="1"/>
    </xf>
    <xf numFmtId="166" fontId="2" fillId="7" borderId="17" xfId="1" applyNumberFormat="1" applyFont="1" applyFill="1" applyBorder="1" applyAlignment="1" applyProtection="1">
      <alignment horizontal="right" vertical="center" wrapText="1"/>
    </xf>
    <xf numFmtId="166" fontId="2" fillId="7" borderId="18" xfId="1" applyNumberFormat="1" applyFont="1" applyFill="1" applyBorder="1" applyAlignment="1" applyProtection="1">
      <alignment horizontal="right" vertical="center" wrapText="1"/>
    </xf>
    <xf numFmtId="166" fontId="2" fillId="2" borderId="19" xfId="1" applyNumberFormat="1" applyFont="1" applyFill="1" applyBorder="1" applyAlignment="1" applyProtection="1">
      <alignment horizontal="right" vertical="center" wrapText="1"/>
    </xf>
    <xf numFmtId="0" fontId="1" fillId="2" borderId="0" xfId="1" applyFont="1" applyFill="1" applyBorder="1" applyProtection="1">
      <protection locked="0"/>
    </xf>
    <xf numFmtId="0" fontId="9" fillId="8" borderId="0" xfId="1" applyFont="1" applyFill="1" applyBorder="1" applyAlignment="1">
      <alignment vertical="center"/>
    </xf>
    <xf numFmtId="0" fontId="2" fillId="2" borderId="0" xfId="1" applyFill="1" applyAlignment="1">
      <alignment horizontal="left" vertical="top" wrapText="1"/>
    </xf>
    <xf numFmtId="0" fontId="10" fillId="2" borderId="0" xfId="1" applyFont="1" applyFill="1" applyBorder="1" applyProtection="1"/>
    <xf numFmtId="0" fontId="11" fillId="9" borderId="2" xfId="1" applyFont="1" applyFill="1" applyBorder="1" applyAlignment="1" applyProtection="1">
      <alignment horizontal="left" vertical="center"/>
      <protection locked="0"/>
    </xf>
    <xf numFmtId="0" fontId="11" fillId="9" borderId="5" xfId="1" applyFont="1" applyFill="1" applyBorder="1" applyAlignment="1" applyProtection="1">
      <alignment horizontal="left" vertical="center"/>
      <protection locked="0"/>
    </xf>
    <xf numFmtId="0" fontId="12" fillId="2" borderId="7" xfId="1" applyFont="1" applyFill="1" applyBorder="1"/>
    <xf numFmtId="0" fontId="13" fillId="0" borderId="1" xfId="1" applyFont="1" applyFill="1" applyBorder="1" applyAlignment="1" applyProtection="1">
      <alignment horizontal="center"/>
    </xf>
    <xf numFmtId="0" fontId="2" fillId="2" borderId="4" xfId="1" applyFill="1" applyBorder="1"/>
    <xf numFmtId="0" fontId="8" fillId="0" borderId="23" xfId="1" applyFont="1" applyFill="1" applyBorder="1" applyAlignment="1" applyProtection="1">
      <alignment horizontal="center" vertical="center"/>
    </xf>
    <xf numFmtId="0" fontId="8" fillId="11" borderId="27" xfId="1" applyFont="1" applyFill="1" applyBorder="1" applyAlignment="1" applyProtection="1">
      <alignment horizontal="right" vertical="center"/>
    </xf>
    <xf numFmtId="0" fontId="8" fillId="11" borderId="28" xfId="1" applyFont="1" applyFill="1" applyBorder="1" applyAlignment="1" applyProtection="1">
      <alignment horizontal="right" vertical="center"/>
    </xf>
    <xf numFmtId="0" fontId="8" fillId="11" borderId="29" xfId="1" applyFont="1" applyFill="1" applyBorder="1" applyAlignment="1" applyProtection="1">
      <alignment horizontal="right" vertical="center"/>
    </xf>
    <xf numFmtId="0" fontId="8" fillId="0" borderId="30" xfId="1" applyFont="1" applyFill="1" applyBorder="1" applyAlignment="1" applyProtection="1">
      <alignment horizontal="right" vertical="center"/>
    </xf>
    <xf numFmtId="0" fontId="8" fillId="10" borderId="8" xfId="1" applyFont="1" applyFill="1" applyBorder="1" applyAlignment="1" applyProtection="1">
      <alignment horizontal="right" vertical="center"/>
    </xf>
    <xf numFmtId="0" fontId="8" fillId="10" borderId="9" xfId="1" applyFont="1" applyFill="1" applyBorder="1" applyAlignment="1" applyProtection="1">
      <alignment horizontal="right" vertical="center"/>
    </xf>
    <xf numFmtId="0" fontId="8" fillId="10" borderId="31" xfId="1" applyFont="1" applyFill="1" applyBorder="1" applyAlignment="1" applyProtection="1">
      <alignment horizontal="right" vertical="center"/>
    </xf>
    <xf numFmtId="0" fontId="8" fillId="11" borderId="8" xfId="1" applyFont="1" applyFill="1" applyBorder="1" applyAlignment="1" applyProtection="1">
      <alignment horizontal="right" vertical="center"/>
    </xf>
    <xf numFmtId="0" fontId="8" fillId="11" borderId="9" xfId="1" applyFont="1" applyFill="1" applyBorder="1" applyAlignment="1" applyProtection="1">
      <alignment horizontal="right" vertical="center"/>
    </xf>
    <xf numFmtId="0" fontId="8" fillId="11" borderId="31" xfId="1" applyFont="1" applyFill="1" applyBorder="1" applyAlignment="1" applyProtection="1">
      <alignment horizontal="right" vertical="center"/>
    </xf>
    <xf numFmtId="0" fontId="2" fillId="0" borderId="32" xfId="1" applyFont="1" applyBorder="1" applyAlignment="1" applyProtection="1">
      <alignment horizontal="left" vertical="center" wrapText="1" indent="1"/>
    </xf>
    <xf numFmtId="165" fontId="2" fillId="0" borderId="33" xfId="1" applyNumberFormat="1" applyFont="1" applyFill="1" applyBorder="1" applyAlignment="1">
      <alignment horizontal="right" vertical="center" wrapText="1"/>
    </xf>
    <xf numFmtId="165" fontId="8" fillId="6" borderId="20" xfId="1" applyNumberFormat="1" applyFont="1" applyFill="1" applyBorder="1" applyAlignment="1" applyProtection="1">
      <alignment vertical="center" wrapText="1"/>
      <protection locked="0"/>
    </xf>
    <xf numFmtId="165" fontId="8" fillId="6" borderId="21" xfId="1" applyNumberFormat="1" applyFont="1" applyFill="1" applyBorder="1" applyAlignment="1" applyProtection="1">
      <alignment vertical="center" wrapText="1"/>
      <protection locked="0"/>
    </xf>
    <xf numFmtId="165" fontId="8" fillId="6" borderId="22" xfId="1" applyNumberFormat="1" applyFont="1" applyFill="1" applyBorder="1" applyAlignment="1" applyProtection="1">
      <alignment vertical="center" wrapText="1"/>
      <protection locked="0"/>
    </xf>
    <xf numFmtId="165" fontId="2" fillId="7" borderId="20" xfId="1" applyNumberFormat="1" applyFont="1" applyFill="1" applyBorder="1" applyAlignment="1">
      <alignment horizontal="right" vertical="center" wrapText="1"/>
    </xf>
    <xf numFmtId="165" fontId="2" fillId="7" borderId="21" xfId="1" applyNumberFormat="1" applyFont="1" applyFill="1" applyBorder="1" applyAlignment="1">
      <alignment horizontal="right" vertical="center" wrapText="1"/>
    </xf>
    <xf numFmtId="165" fontId="2" fillId="7" borderId="22" xfId="1" applyNumberFormat="1" applyFont="1" applyFill="1" applyBorder="1" applyAlignment="1">
      <alignment horizontal="right" vertical="center" wrapText="1"/>
    </xf>
    <xf numFmtId="167" fontId="2" fillId="5" borderId="0" xfId="1" applyNumberFormat="1" applyFont="1" applyFill="1" applyBorder="1" applyAlignment="1" applyProtection="1">
      <alignment horizontal="left"/>
    </xf>
    <xf numFmtId="167" fontId="2" fillId="5" borderId="23" xfId="1" applyNumberFormat="1" applyFont="1" applyFill="1" applyBorder="1" applyAlignment="1" applyProtection="1">
      <alignment horizontal="left"/>
    </xf>
    <xf numFmtId="0" fontId="2" fillId="0" borderId="0" xfId="1" applyFill="1" applyProtection="1"/>
    <xf numFmtId="0" fontId="14" fillId="5" borderId="34" xfId="1" applyFont="1" applyFill="1" applyBorder="1" applyAlignment="1" applyProtection="1">
      <alignment horizontal="left" vertical="center" wrapText="1" indent="1"/>
    </xf>
    <xf numFmtId="0" fontId="8" fillId="5" borderId="35" xfId="1" applyFont="1" applyFill="1" applyBorder="1" applyAlignment="1" applyProtection="1">
      <alignment vertical="center"/>
    </xf>
    <xf numFmtId="0" fontId="8" fillId="5" borderId="36" xfId="1" applyFont="1" applyFill="1" applyBorder="1" applyAlignment="1" applyProtection="1">
      <alignment vertical="center"/>
    </xf>
    <xf numFmtId="0" fontId="8" fillId="5" borderId="37" xfId="1" applyFont="1" applyFill="1" applyBorder="1" applyAlignment="1" applyProtection="1">
      <alignment vertical="center"/>
    </xf>
    <xf numFmtId="0" fontId="8" fillId="5" borderId="38" xfId="1" applyFont="1" applyFill="1" applyBorder="1" applyAlignment="1" applyProtection="1">
      <alignment vertical="center"/>
    </xf>
    <xf numFmtId="167" fontId="8" fillId="9" borderId="36" xfId="1" applyNumberFormat="1" applyFont="1" applyFill="1" applyBorder="1" applyAlignment="1" applyProtection="1">
      <alignment horizontal="left"/>
      <protection locked="0"/>
    </xf>
    <xf numFmtId="167" fontId="8" fillId="9" borderId="37" xfId="1" applyNumberFormat="1" applyFont="1" applyFill="1" applyBorder="1" applyAlignment="1" applyProtection="1">
      <alignment horizontal="left"/>
      <protection locked="0"/>
    </xf>
    <xf numFmtId="167" fontId="8" fillId="9" borderId="38" xfId="1" applyNumberFormat="1" applyFont="1" applyFill="1" applyBorder="1" applyAlignment="1" applyProtection="1">
      <alignment horizontal="left"/>
      <protection locked="0"/>
    </xf>
    <xf numFmtId="0" fontId="2" fillId="0" borderId="34" xfId="1" applyFont="1" applyBorder="1" applyAlignment="1" applyProtection="1">
      <alignment horizontal="left" vertical="center" indent="3"/>
    </xf>
    <xf numFmtId="165" fontId="2" fillId="0" borderId="35" xfId="1" applyNumberFormat="1" applyFont="1" applyFill="1" applyBorder="1" applyAlignment="1">
      <alignment horizontal="right" wrapText="1"/>
    </xf>
    <xf numFmtId="165" fontId="2" fillId="6" borderId="36" xfId="1" applyNumberFormat="1" applyFont="1" applyFill="1" applyBorder="1" applyAlignment="1" applyProtection="1">
      <alignment vertical="center" wrapText="1"/>
      <protection locked="0"/>
    </xf>
    <xf numFmtId="165" fontId="2" fillId="6" borderId="37" xfId="1" applyNumberFormat="1" applyFont="1" applyFill="1" applyBorder="1" applyAlignment="1" applyProtection="1">
      <alignment vertical="center" wrapText="1"/>
      <protection locked="0"/>
    </xf>
    <xf numFmtId="165" fontId="2" fillId="6" borderId="38" xfId="1" applyNumberFormat="1" applyFont="1" applyFill="1" applyBorder="1" applyAlignment="1" applyProtection="1">
      <alignment vertical="center" wrapText="1"/>
      <protection locked="0"/>
    </xf>
    <xf numFmtId="165" fontId="2" fillId="7" borderId="36" xfId="1" applyNumberFormat="1" applyFont="1" applyFill="1" applyBorder="1" applyAlignment="1">
      <alignment horizontal="right" wrapText="1"/>
    </xf>
    <xf numFmtId="165" fontId="2" fillId="7" borderId="37" xfId="1" applyNumberFormat="1" applyFont="1" applyFill="1" applyBorder="1" applyAlignment="1">
      <alignment horizontal="right" wrapText="1"/>
    </xf>
    <xf numFmtId="165" fontId="2" fillId="7" borderId="38" xfId="1" applyNumberFormat="1" applyFont="1" applyFill="1" applyBorder="1" applyAlignment="1">
      <alignment horizontal="right" wrapText="1"/>
    </xf>
    <xf numFmtId="0" fontId="2" fillId="0" borderId="34" xfId="1" applyFont="1" applyBorder="1" applyAlignment="1" applyProtection="1">
      <alignment horizontal="left" vertical="center" indent="1"/>
    </xf>
    <xf numFmtId="165" fontId="2" fillId="0" borderId="39" xfId="1" applyNumberFormat="1" applyFont="1" applyFill="1" applyBorder="1" applyAlignment="1">
      <alignment horizontal="right" wrapText="1"/>
    </xf>
    <xf numFmtId="165" fontId="2" fillId="12" borderId="36" xfId="1" applyNumberFormat="1" applyFont="1" applyFill="1" applyBorder="1" applyAlignment="1" applyProtection="1">
      <alignment vertical="center" wrapText="1"/>
      <protection locked="0"/>
    </xf>
    <xf numFmtId="165" fontId="2" fillId="12" borderId="37" xfId="1" applyNumberFormat="1" applyFont="1" applyFill="1" applyBorder="1" applyAlignment="1" applyProtection="1">
      <alignment vertical="center" wrapText="1"/>
      <protection locked="0"/>
    </xf>
    <xf numFmtId="165" fontId="2" fillId="12" borderId="38" xfId="1" applyNumberFormat="1" applyFont="1" applyFill="1" applyBorder="1" applyAlignment="1" applyProtection="1">
      <alignment vertical="center" wrapText="1"/>
      <protection locked="0"/>
    </xf>
    <xf numFmtId="0" fontId="2" fillId="0" borderId="34" xfId="2" applyFont="1" applyBorder="1" applyAlignment="1" applyProtection="1">
      <alignment horizontal="left" vertical="center" indent="1"/>
    </xf>
    <xf numFmtId="165" fontId="2" fillId="0" borderId="0" xfId="1" applyNumberFormat="1" applyFont="1" applyFill="1" applyBorder="1" applyAlignment="1">
      <alignment horizontal="right" wrapText="1"/>
    </xf>
    <xf numFmtId="0" fontId="2" fillId="5" borderId="2" xfId="1" applyFont="1" applyFill="1" applyBorder="1" applyAlignment="1" applyProtection="1">
      <alignment horizontal="left" vertical="center" wrapText="1" indent="1"/>
    </xf>
    <xf numFmtId="0" fontId="2" fillId="5" borderId="3" xfId="1" applyFont="1" applyFill="1" applyBorder="1" applyAlignment="1" applyProtection="1">
      <alignment horizontal="left" vertical="center" wrapText="1" indent="1"/>
    </xf>
    <xf numFmtId="165" fontId="15" fillId="13" borderId="8" xfId="1" applyNumberFormat="1" applyFont="1" applyFill="1" applyBorder="1" applyAlignment="1" applyProtection="1">
      <alignment horizontal="right" wrapText="1"/>
    </xf>
    <xf numFmtId="167" fontId="2" fillId="5" borderId="40" xfId="1" applyNumberFormat="1" applyFont="1" applyFill="1" applyBorder="1" applyAlignment="1" applyProtection="1">
      <alignment horizontal="left"/>
    </xf>
    <xf numFmtId="167" fontId="2" fillId="5" borderId="30" xfId="1" applyNumberFormat="1" applyFont="1" applyFill="1" applyBorder="1" applyAlignment="1" applyProtection="1">
      <alignment horizontal="left"/>
    </xf>
    <xf numFmtId="0" fontId="14" fillId="0" borderId="5" xfId="1" applyFont="1" applyFill="1" applyBorder="1" applyAlignment="1" applyProtection="1">
      <alignment vertical="center"/>
    </xf>
    <xf numFmtId="0" fontId="14" fillId="0" borderId="0" xfId="1" applyFont="1" applyFill="1" applyBorder="1" applyAlignment="1" applyProtection="1">
      <alignment vertical="center"/>
    </xf>
    <xf numFmtId="165" fontId="16" fillId="0" borderId="0" xfId="1" applyNumberFormat="1" applyFont="1" applyBorder="1" applyProtection="1"/>
    <xf numFmtId="165" fontId="16" fillId="0" borderId="40" xfId="1" applyNumberFormat="1" applyFont="1" applyBorder="1" applyProtection="1"/>
    <xf numFmtId="167" fontId="17" fillId="0" borderId="0" xfId="1" applyNumberFormat="1" applyFont="1" applyFill="1" applyBorder="1" applyAlignment="1" applyProtection="1">
      <alignment horizontal="left"/>
    </xf>
    <xf numFmtId="167" fontId="17" fillId="0" borderId="23" xfId="1" applyNumberFormat="1" applyFont="1" applyFill="1" applyBorder="1" applyAlignment="1" applyProtection="1">
      <alignment horizontal="left"/>
    </xf>
    <xf numFmtId="0" fontId="11" fillId="9" borderId="3" xfId="1" applyFont="1" applyFill="1" applyBorder="1" applyAlignment="1" applyProtection="1">
      <alignment horizontal="left" vertical="center"/>
      <protection locked="0"/>
    </xf>
    <xf numFmtId="0" fontId="2" fillId="0" borderId="4" xfId="1" applyBorder="1"/>
    <xf numFmtId="0" fontId="13" fillId="0" borderId="41" xfId="1" applyFont="1" applyFill="1" applyBorder="1" applyAlignment="1" applyProtection="1">
      <alignment horizontal="center"/>
    </xf>
    <xf numFmtId="167" fontId="2" fillId="14" borderId="7" xfId="1" applyNumberFormat="1" applyFont="1" applyFill="1" applyBorder="1" applyAlignment="1" applyProtection="1">
      <alignment horizontal="left"/>
      <protection locked="0"/>
    </xf>
    <xf numFmtId="167" fontId="2" fillId="14" borderId="1" xfId="1" applyNumberFormat="1" applyFont="1" applyFill="1" applyBorder="1" applyAlignment="1" applyProtection="1">
      <alignment horizontal="left"/>
      <protection locked="0"/>
    </xf>
    <xf numFmtId="167" fontId="2" fillId="14" borderId="41" xfId="1" applyNumberFormat="1" applyFont="1" applyFill="1" applyBorder="1" applyAlignment="1" applyProtection="1">
      <alignment horizontal="left"/>
      <protection locked="0"/>
    </xf>
    <xf numFmtId="167" fontId="2" fillId="14" borderId="4" xfId="1" applyNumberFormat="1" applyFont="1" applyFill="1" applyBorder="1" applyAlignment="1" applyProtection="1">
      <alignment horizontal="left"/>
      <protection locked="0"/>
    </xf>
    <xf numFmtId="167" fontId="2" fillId="14" borderId="0" xfId="1" applyNumberFormat="1" applyFont="1" applyFill="1" applyBorder="1" applyAlignment="1" applyProtection="1">
      <alignment horizontal="left"/>
      <protection locked="0"/>
    </xf>
    <xf numFmtId="167" fontId="2" fillId="14" borderId="23" xfId="1" applyNumberFormat="1" applyFont="1" applyFill="1" applyBorder="1" applyAlignment="1" applyProtection="1">
      <alignment horizontal="left"/>
      <protection locked="0"/>
    </xf>
    <xf numFmtId="165" fontId="8" fillId="6" borderId="42" xfId="1" applyNumberFormat="1" applyFont="1" applyFill="1" applyBorder="1" applyAlignment="1" applyProtection="1">
      <alignment vertical="center" wrapText="1"/>
      <protection locked="0"/>
    </xf>
    <xf numFmtId="2" fontId="8" fillId="5" borderId="43" xfId="1" applyNumberFormat="1" applyFont="1" applyFill="1" applyBorder="1" applyAlignment="1" applyProtection="1"/>
    <xf numFmtId="168" fontId="2" fillId="7" borderId="20" xfId="1" applyNumberFormat="1" applyFont="1" applyFill="1" applyBorder="1" applyAlignment="1" applyProtection="1">
      <alignment horizontal="right" vertical="center"/>
    </xf>
    <xf numFmtId="168" fontId="2" fillId="7" borderId="21" xfId="1" applyNumberFormat="1" applyFont="1" applyFill="1" applyBorder="1" applyAlignment="1" applyProtection="1">
      <alignment horizontal="right" vertical="center"/>
    </xf>
    <xf numFmtId="168" fontId="2" fillId="7" borderId="42" xfId="1" applyNumberFormat="1" applyFont="1" applyFill="1" applyBorder="1" applyAlignment="1" applyProtection="1">
      <alignment horizontal="right" vertical="center"/>
    </xf>
    <xf numFmtId="169" fontId="8" fillId="5" borderId="43" xfId="1" applyNumberFormat="1" applyFont="1" applyFill="1" applyBorder="1" applyAlignment="1" applyProtection="1">
      <alignment horizontal="left"/>
      <protection locked="0"/>
    </xf>
    <xf numFmtId="167" fontId="2" fillId="14" borderId="0" xfId="1" applyNumberFormat="1" applyFont="1" applyFill="1" applyBorder="1" applyAlignment="1" applyProtection="1">
      <alignment horizontal="left"/>
    </xf>
    <xf numFmtId="167" fontId="2" fillId="14" borderId="23" xfId="1" applyNumberFormat="1" applyFont="1" applyFill="1" applyBorder="1" applyAlignment="1" applyProtection="1">
      <alignment horizontal="left"/>
    </xf>
    <xf numFmtId="165" fontId="8" fillId="5" borderId="36" xfId="1" applyNumberFormat="1" applyFont="1" applyFill="1" applyBorder="1" applyAlignment="1" applyProtection="1"/>
    <xf numFmtId="165" fontId="8" fillId="5" borderId="37" xfId="1" applyNumberFormat="1" applyFont="1" applyFill="1" applyBorder="1" applyAlignment="1" applyProtection="1"/>
    <xf numFmtId="165" fontId="8" fillId="5" borderId="44" xfId="1" applyNumberFormat="1" applyFont="1" applyFill="1" applyBorder="1" applyAlignment="1" applyProtection="1"/>
    <xf numFmtId="2" fontId="8" fillId="5" borderId="45" xfId="1" applyNumberFormat="1" applyFont="1" applyFill="1" applyBorder="1" applyAlignment="1" applyProtection="1"/>
    <xf numFmtId="167" fontId="8" fillId="5" borderId="36" xfId="1" applyNumberFormat="1" applyFont="1" applyFill="1" applyBorder="1" applyAlignment="1" applyProtection="1">
      <alignment horizontal="left"/>
    </xf>
    <xf numFmtId="167" fontId="8" fillId="5" borderId="37" xfId="1" applyNumberFormat="1" applyFont="1" applyFill="1" applyBorder="1" applyAlignment="1" applyProtection="1">
      <alignment horizontal="left"/>
    </xf>
    <xf numFmtId="167" fontId="8" fillId="5" borderId="44" xfId="1" applyNumberFormat="1" applyFont="1" applyFill="1" applyBorder="1" applyAlignment="1" applyProtection="1">
      <alignment horizontal="left"/>
    </xf>
    <xf numFmtId="170" fontId="8" fillId="5" borderId="45" xfId="1" applyNumberFormat="1" applyFont="1" applyFill="1" applyBorder="1" applyAlignment="1" applyProtection="1">
      <alignment horizontal="right"/>
      <protection locked="0"/>
    </xf>
    <xf numFmtId="0" fontId="2" fillId="0" borderId="34" xfId="1" applyFont="1" applyFill="1" applyBorder="1" applyAlignment="1" applyProtection="1">
      <alignment horizontal="left" vertical="center" indent="3"/>
    </xf>
    <xf numFmtId="165" fontId="2" fillId="6" borderId="44" xfId="1" applyNumberFormat="1" applyFont="1" applyFill="1" applyBorder="1" applyAlignment="1" applyProtection="1">
      <alignment vertical="center" wrapText="1"/>
      <protection locked="0"/>
    </xf>
    <xf numFmtId="168" fontId="2" fillId="7" borderId="36" xfId="1" applyNumberFormat="1" applyFont="1" applyFill="1" applyBorder="1" applyAlignment="1" applyProtection="1">
      <alignment horizontal="right" vertical="center"/>
    </xf>
    <xf numFmtId="168" fontId="2" fillId="7" borderId="37" xfId="1" applyNumberFormat="1" applyFont="1" applyFill="1" applyBorder="1" applyAlignment="1" applyProtection="1">
      <alignment horizontal="right" vertical="center"/>
    </xf>
    <xf numFmtId="168" fontId="2" fillId="7" borderId="44" xfId="1" applyNumberFormat="1" applyFont="1" applyFill="1" applyBorder="1" applyAlignment="1" applyProtection="1">
      <alignment horizontal="right" vertical="center"/>
    </xf>
    <xf numFmtId="4" fontId="8" fillId="5" borderId="45" xfId="1" applyNumberFormat="1" applyFont="1" applyFill="1" applyBorder="1" applyAlignment="1" applyProtection="1">
      <alignment horizontal="right"/>
      <protection locked="0"/>
    </xf>
    <xf numFmtId="165" fontId="2" fillId="12" borderId="44" xfId="1" applyNumberFormat="1" applyFont="1" applyFill="1" applyBorder="1" applyAlignment="1" applyProtection="1">
      <alignment vertical="center" wrapText="1"/>
      <protection locked="0"/>
    </xf>
    <xf numFmtId="0" fontId="5" fillId="5" borderId="45" xfId="1" applyFont="1" applyFill="1" applyBorder="1"/>
    <xf numFmtId="165" fontId="18" fillId="12" borderId="36" xfId="1" applyNumberFormat="1" applyFont="1" applyFill="1" applyBorder="1" applyAlignment="1" applyProtection="1">
      <alignment vertical="center" wrapText="1"/>
      <protection locked="0"/>
    </xf>
    <xf numFmtId="165" fontId="18" fillId="12" borderId="37" xfId="1" applyNumberFormat="1" applyFont="1" applyFill="1" applyBorder="1" applyAlignment="1" applyProtection="1">
      <alignment vertical="center" wrapText="1"/>
      <protection locked="0"/>
    </xf>
    <xf numFmtId="165" fontId="18" fillId="12" borderId="44" xfId="1" applyNumberFormat="1" applyFont="1" applyFill="1" applyBorder="1" applyAlignment="1" applyProtection="1">
      <alignment vertical="center" wrapText="1"/>
      <protection locked="0"/>
    </xf>
    <xf numFmtId="0" fontId="2" fillId="0" borderId="34" xfId="1" applyFont="1" applyFill="1" applyBorder="1" applyAlignment="1" applyProtection="1">
      <alignment horizontal="left" vertical="center" wrapText="1" indent="3"/>
    </xf>
    <xf numFmtId="165" fontId="2" fillId="12" borderId="46" xfId="1" applyNumberFormat="1" applyFont="1" applyFill="1" applyBorder="1" applyAlignment="1" applyProtection="1">
      <alignment vertical="center" wrapText="1"/>
      <protection locked="0"/>
    </xf>
    <xf numFmtId="165" fontId="2" fillId="12" borderId="47" xfId="1" applyNumberFormat="1" applyFont="1" applyFill="1" applyBorder="1" applyAlignment="1" applyProtection="1">
      <alignment vertical="center" wrapText="1"/>
      <protection locked="0"/>
    </xf>
    <xf numFmtId="165" fontId="2" fillId="12" borderId="48" xfId="1" applyNumberFormat="1" applyFont="1" applyFill="1" applyBorder="1" applyAlignment="1" applyProtection="1">
      <alignment vertical="center" wrapText="1"/>
      <protection locked="0"/>
    </xf>
    <xf numFmtId="168" fontId="2" fillId="7" borderId="46" xfId="1" applyNumberFormat="1" applyFont="1" applyFill="1" applyBorder="1" applyAlignment="1" applyProtection="1">
      <alignment horizontal="right" vertical="center"/>
    </xf>
    <xf numFmtId="168" fontId="2" fillId="7" borderId="47" xfId="1" applyNumberFormat="1" applyFont="1" applyFill="1" applyBorder="1" applyAlignment="1" applyProtection="1">
      <alignment horizontal="right" vertical="center"/>
    </xf>
    <xf numFmtId="168" fontId="2" fillId="7" borderId="48" xfId="1" applyNumberFormat="1" applyFont="1" applyFill="1" applyBorder="1" applyAlignment="1" applyProtection="1">
      <alignment horizontal="right" vertical="center"/>
    </xf>
    <xf numFmtId="0" fontId="2" fillId="0" borderId="49" xfId="1" applyFont="1" applyFill="1" applyBorder="1" applyAlignment="1" applyProtection="1">
      <alignment horizontal="left" vertical="center" wrapText="1" indent="1"/>
    </xf>
    <xf numFmtId="165" fontId="2" fillId="6" borderId="24" xfId="1" applyNumberFormat="1" applyFont="1" applyFill="1" applyBorder="1" applyAlignment="1" applyProtection="1">
      <alignment vertical="center" wrapText="1"/>
      <protection locked="0"/>
    </xf>
    <xf numFmtId="165" fontId="2" fillId="6" borderId="25" xfId="1" applyNumberFormat="1" applyFont="1" applyFill="1" applyBorder="1" applyAlignment="1" applyProtection="1">
      <alignment vertical="center" wrapText="1"/>
      <protection locked="0"/>
    </xf>
    <xf numFmtId="165" fontId="2" fillId="6" borderId="50" xfId="1" applyNumberFormat="1" applyFont="1" applyFill="1" applyBorder="1" applyAlignment="1" applyProtection="1">
      <alignment vertical="center" wrapText="1"/>
      <protection locked="0"/>
    </xf>
    <xf numFmtId="2" fontId="8" fillId="5" borderId="51" xfId="1" applyNumberFormat="1" applyFont="1" applyFill="1" applyBorder="1" applyAlignment="1" applyProtection="1"/>
    <xf numFmtId="0" fontId="13" fillId="12" borderId="43" xfId="0" applyNumberFormat="1" applyFont="1" applyFill="1" applyBorder="1" applyAlignment="1" applyProtection="1">
      <alignment horizontal="center"/>
    </xf>
    <xf numFmtId="165" fontId="15" fillId="13" borderId="52" xfId="1" applyNumberFormat="1" applyFont="1" applyFill="1" applyBorder="1" applyAlignment="1" applyProtection="1">
      <alignment vertical="center"/>
    </xf>
    <xf numFmtId="165" fontId="15" fillId="13" borderId="40" xfId="1" applyNumberFormat="1" applyFont="1" applyFill="1" applyBorder="1" applyAlignment="1" applyProtection="1">
      <alignment vertical="center"/>
    </xf>
    <xf numFmtId="0" fontId="15" fillId="15" borderId="51" xfId="1" applyFont="1" applyFill="1" applyBorder="1" applyAlignment="1" applyProtection="1">
      <alignment vertical="center"/>
    </xf>
    <xf numFmtId="165" fontId="15" fillId="13" borderId="8" xfId="1" applyNumberFormat="1" applyFont="1" applyFill="1" applyBorder="1" applyAlignment="1" applyProtection="1">
      <alignment vertical="center"/>
    </xf>
    <xf numFmtId="165" fontId="15" fillId="13" borderId="9" xfId="1" applyNumberFormat="1" applyFont="1" applyFill="1" applyBorder="1" applyAlignment="1" applyProtection="1">
      <alignment vertical="center"/>
    </xf>
    <xf numFmtId="165" fontId="15" fillId="13" borderId="53" xfId="1" applyNumberFormat="1" applyFont="1" applyFill="1" applyBorder="1" applyAlignment="1" applyProtection="1">
      <alignment vertical="center"/>
    </xf>
    <xf numFmtId="167" fontId="2" fillId="14" borderId="40" xfId="1" applyNumberFormat="1" applyFont="1" applyFill="1" applyBorder="1" applyAlignment="1" applyProtection="1">
      <alignment horizontal="left"/>
    </xf>
    <xf numFmtId="167" fontId="2" fillId="14" borderId="30" xfId="1" applyNumberFormat="1" applyFont="1" applyFill="1" applyBorder="1" applyAlignment="1" applyProtection="1">
      <alignment horizontal="left"/>
    </xf>
    <xf numFmtId="0" fontId="5" fillId="2" borderId="1" xfId="1" applyFont="1" applyFill="1" applyBorder="1" applyProtection="1"/>
    <xf numFmtId="0" fontId="5" fillId="0" borderId="5" xfId="1" applyFont="1" applyFill="1" applyBorder="1" applyProtection="1"/>
    <xf numFmtId="0" fontId="5" fillId="2" borderId="5" xfId="1" applyFont="1" applyFill="1" applyBorder="1" applyProtection="1"/>
    <xf numFmtId="0" fontId="5" fillId="2" borderId="0" xfId="1" applyFont="1" applyFill="1" applyBorder="1" applyProtection="1"/>
    <xf numFmtId="0" fontId="5" fillId="2" borderId="0" xfId="1" applyFont="1" applyFill="1"/>
    <xf numFmtId="0" fontId="5" fillId="2" borderId="0" xfId="1" applyFont="1" applyFill="1" applyBorder="1" applyProtection="1">
      <protection locked="0"/>
    </xf>
    <xf numFmtId="0" fontId="7" fillId="16" borderId="2" xfId="1" applyFont="1" applyFill="1" applyBorder="1" applyAlignment="1" applyProtection="1">
      <alignment horizontal="left" vertical="center"/>
    </xf>
    <xf numFmtId="0" fontId="8" fillId="5" borderId="5" xfId="1" applyFont="1" applyFill="1" applyBorder="1" applyAlignment="1" applyProtection="1">
      <alignment horizontal="left" vertical="center"/>
    </xf>
    <xf numFmtId="0" fontId="8" fillId="5" borderId="3" xfId="1" applyFont="1" applyFill="1" applyBorder="1" applyAlignment="1" applyProtection="1">
      <alignment horizontal="left" vertical="center"/>
    </xf>
    <xf numFmtId="0" fontId="8" fillId="5" borderId="0" xfId="1" applyFont="1" applyFill="1" applyBorder="1" applyAlignment="1" applyProtection="1">
      <alignment horizontal="left" vertical="center"/>
    </xf>
    <xf numFmtId="0" fontId="8" fillId="5" borderId="23" xfId="1" applyFont="1" applyFill="1" applyBorder="1" applyAlignment="1" applyProtection="1">
      <alignment horizontal="left" vertical="center"/>
    </xf>
    <xf numFmtId="168" fontId="2" fillId="7" borderId="54" xfId="1" applyNumberFormat="1" applyFont="1" applyFill="1" applyBorder="1" applyAlignment="1" applyProtection="1">
      <alignment horizontal="right" vertical="center"/>
    </xf>
    <xf numFmtId="168" fontId="2" fillId="7" borderId="55" xfId="1" applyNumberFormat="1" applyFont="1" applyFill="1" applyBorder="1" applyAlignment="1" applyProtection="1">
      <alignment horizontal="right" vertical="center"/>
    </xf>
    <xf numFmtId="168" fontId="2" fillId="7" borderId="56" xfId="1" applyNumberFormat="1" applyFont="1" applyFill="1" applyBorder="1" applyAlignment="1" applyProtection="1">
      <alignment horizontal="right" vertical="center"/>
    </xf>
    <xf numFmtId="0" fontId="7" fillId="5" borderId="2" xfId="1" applyFont="1" applyFill="1" applyBorder="1" applyAlignment="1" applyProtection="1">
      <alignment horizontal="left" vertical="center"/>
    </xf>
    <xf numFmtId="0" fontId="5" fillId="2" borderId="0" xfId="1" applyFont="1" applyFill="1" applyAlignment="1" applyProtection="1">
      <alignment horizontal="right"/>
      <protection locked="0"/>
    </xf>
    <xf numFmtId="0" fontId="7" fillId="5" borderId="6" xfId="1" applyFont="1" applyFill="1" applyBorder="1" applyAlignment="1" applyProtection="1">
      <alignment horizontal="left" vertical="center"/>
    </xf>
    <xf numFmtId="0" fontId="7" fillId="5" borderId="45" xfId="1" applyFont="1" applyFill="1" applyBorder="1" applyAlignment="1" applyProtection="1">
      <alignment horizontal="left" vertical="center"/>
    </xf>
    <xf numFmtId="0" fontId="2" fillId="2" borderId="10" xfId="1" applyFont="1" applyFill="1" applyBorder="1" applyAlignment="1" applyProtection="1">
      <alignment horizontal="right" indent="2"/>
    </xf>
    <xf numFmtId="0" fontId="2" fillId="5" borderId="43" xfId="1" applyFont="1" applyFill="1" applyBorder="1" applyAlignment="1" applyProtection="1">
      <alignment horizontal="right" indent="2"/>
    </xf>
    <xf numFmtId="168" fontId="2" fillId="7" borderId="5" xfId="1" applyNumberFormat="1" applyFont="1" applyFill="1" applyBorder="1" applyAlignment="1" applyProtection="1">
      <alignment horizontal="right" vertical="center"/>
    </xf>
    <xf numFmtId="168" fontId="2" fillId="7" borderId="57" xfId="1" applyNumberFormat="1" applyFont="1" applyFill="1" applyBorder="1" applyAlignment="1" applyProtection="1">
      <alignment horizontal="right" vertical="center"/>
    </xf>
    <xf numFmtId="168" fontId="2" fillId="7" borderId="22" xfId="1" applyNumberFormat="1" applyFont="1" applyFill="1" applyBorder="1" applyAlignment="1" applyProtection="1">
      <alignment horizontal="right" vertical="center"/>
    </xf>
    <xf numFmtId="168" fontId="2" fillId="14" borderId="2" xfId="1" applyNumberFormat="1" applyFont="1" applyFill="1" applyBorder="1" applyAlignment="1" applyProtection="1">
      <alignment horizontal="right" vertical="center"/>
    </xf>
    <xf numFmtId="168" fontId="2" fillId="14" borderId="1" xfId="1" applyNumberFormat="1" applyFont="1" applyFill="1" applyBorder="1" applyAlignment="1" applyProtection="1">
      <alignment horizontal="right" vertical="center"/>
    </xf>
    <xf numFmtId="168" fontId="2" fillId="14" borderId="41" xfId="1" applyNumberFormat="1" applyFont="1" applyFill="1" applyBorder="1" applyAlignment="1" applyProtection="1">
      <alignment horizontal="right" vertical="center"/>
    </xf>
    <xf numFmtId="168" fontId="2" fillId="14" borderId="45" xfId="1" applyNumberFormat="1" applyFont="1" applyFill="1" applyBorder="1" applyAlignment="1" applyProtection="1">
      <alignment horizontal="right"/>
    </xf>
    <xf numFmtId="0" fontId="2" fillId="2" borderId="13" xfId="1" applyFont="1" applyFill="1" applyBorder="1" applyAlignment="1" applyProtection="1">
      <alignment horizontal="right" indent="2"/>
    </xf>
    <xf numFmtId="0" fontId="2" fillId="5" borderId="4" xfId="1" applyFont="1" applyFill="1" applyBorder="1" applyAlignment="1" applyProtection="1">
      <alignment horizontal="right" indent="2"/>
    </xf>
    <xf numFmtId="168" fontId="2" fillId="14" borderId="0" xfId="1" applyNumberFormat="1" applyFont="1" applyFill="1" applyBorder="1" applyAlignment="1" applyProtection="1">
      <alignment horizontal="left" vertical="center"/>
    </xf>
    <xf numFmtId="168" fontId="2" fillId="7" borderId="24" xfId="1" applyNumberFormat="1" applyFont="1" applyFill="1" applyBorder="1" applyAlignment="1" applyProtection="1">
      <alignment horizontal="right" vertical="center"/>
    </xf>
    <xf numFmtId="168" fontId="2" fillId="7" borderId="58" xfId="1" applyNumberFormat="1" applyFont="1" applyFill="1" applyBorder="1" applyAlignment="1" applyProtection="1">
      <alignment horizontal="right" vertical="center"/>
    </xf>
    <xf numFmtId="168" fontId="2" fillId="7" borderId="38" xfId="1" applyNumberFormat="1" applyFont="1" applyFill="1" applyBorder="1" applyAlignment="1" applyProtection="1">
      <alignment horizontal="right" vertical="center"/>
    </xf>
    <xf numFmtId="168" fontId="2" fillId="7" borderId="59" xfId="1" applyNumberFormat="1" applyFont="1" applyFill="1" applyBorder="1" applyAlignment="1" applyProtection="1">
      <alignment horizontal="right" vertical="center"/>
    </xf>
    <xf numFmtId="168" fontId="2" fillId="14" borderId="60" xfId="1" applyNumberFormat="1" applyFont="1" applyFill="1" applyBorder="1" applyAlignment="1" applyProtection="1">
      <alignment horizontal="right" vertical="center"/>
    </xf>
    <xf numFmtId="168" fontId="2" fillId="14" borderId="0" xfId="1" applyNumberFormat="1" applyFont="1" applyFill="1" applyBorder="1" applyAlignment="1" applyProtection="1">
      <alignment horizontal="right" vertical="center"/>
    </xf>
    <xf numFmtId="168" fontId="2" fillId="14" borderId="23" xfId="1" applyNumberFormat="1" applyFont="1" applyFill="1" applyBorder="1" applyAlignment="1" applyProtection="1">
      <alignment horizontal="right" vertical="center"/>
    </xf>
    <xf numFmtId="168" fontId="2" fillId="7" borderId="27" xfId="1" applyNumberFormat="1" applyFont="1" applyFill="1" applyBorder="1" applyAlignment="1" applyProtection="1">
      <alignment horizontal="right" vertical="center"/>
    </xf>
    <xf numFmtId="168" fontId="2" fillId="7" borderId="61" xfId="1" applyNumberFormat="1" applyFont="1" applyFill="1" applyBorder="1" applyAlignment="1" applyProtection="1">
      <alignment horizontal="right" vertical="center"/>
    </xf>
    <xf numFmtId="168" fontId="2" fillId="7" borderId="16" xfId="1" applyNumberFormat="1" applyFont="1" applyFill="1" applyBorder="1" applyAlignment="1" applyProtection="1">
      <alignment horizontal="right" vertical="center"/>
    </xf>
    <xf numFmtId="168" fontId="2" fillId="7" borderId="39" xfId="1" applyNumberFormat="1" applyFont="1" applyFill="1" applyBorder="1" applyAlignment="1" applyProtection="1">
      <alignment horizontal="right" vertical="center"/>
    </xf>
    <xf numFmtId="168" fontId="2" fillId="14" borderId="51" xfId="1" applyNumberFormat="1" applyFont="1" applyFill="1" applyBorder="1" applyAlignment="1" applyProtection="1">
      <alignment horizontal="right" vertical="center"/>
    </xf>
    <xf numFmtId="0" fontId="2" fillId="2" borderId="16" xfId="1" applyFont="1" applyFill="1" applyBorder="1" applyAlignment="1" applyProtection="1">
      <alignment horizontal="right" indent="2"/>
    </xf>
    <xf numFmtId="0" fontId="2" fillId="5" borderId="60" xfId="1" applyFont="1" applyFill="1" applyBorder="1" applyAlignment="1" applyProtection="1">
      <alignment horizontal="right" indent="2"/>
    </xf>
    <xf numFmtId="168" fontId="2" fillId="14" borderId="40" xfId="1" applyNumberFormat="1" applyFont="1" applyFill="1" applyBorder="1" applyAlignment="1" applyProtection="1">
      <alignment horizontal="right" vertical="center"/>
    </xf>
    <xf numFmtId="168" fontId="2" fillId="14" borderId="30" xfId="1" applyNumberFormat="1" applyFont="1" applyFill="1" applyBorder="1" applyAlignment="1" applyProtection="1">
      <alignment horizontal="left" vertical="center"/>
    </xf>
    <xf numFmtId="168" fontId="2" fillId="7" borderId="28" xfId="1" applyNumberFormat="1" applyFont="1" applyFill="1" applyBorder="1" applyAlignment="1" applyProtection="1">
      <alignment horizontal="right" vertical="center"/>
    </xf>
    <xf numFmtId="168" fontId="2" fillId="7" borderId="25" xfId="1" applyNumberFormat="1" applyFont="1" applyFill="1" applyBorder="1" applyAlignment="1" applyProtection="1">
      <alignment horizontal="right" vertical="center"/>
    </xf>
    <xf numFmtId="168" fontId="2" fillId="7" borderId="50" xfId="1" applyNumberFormat="1" applyFont="1" applyFill="1" applyBorder="1" applyAlignment="1" applyProtection="1">
      <alignment horizontal="right" vertical="center"/>
    </xf>
    <xf numFmtId="168" fontId="2" fillId="14" borderId="51" xfId="1" applyNumberFormat="1" applyFont="1" applyFill="1" applyBorder="1" applyAlignment="1" applyProtection="1">
      <alignment horizontal="right"/>
    </xf>
    <xf numFmtId="0" fontId="15" fillId="15" borderId="2" xfId="1" applyFont="1" applyFill="1" applyBorder="1" applyAlignment="1" applyProtection="1">
      <alignment vertical="center"/>
    </xf>
    <xf numFmtId="0" fontId="15" fillId="15" borderId="5" xfId="1" applyFont="1" applyFill="1" applyBorder="1" applyAlignment="1" applyProtection="1">
      <alignment wrapText="1"/>
    </xf>
    <xf numFmtId="168" fontId="15" fillId="15" borderId="5" xfId="1" applyNumberFormat="1" applyFont="1" applyFill="1" applyBorder="1" applyAlignment="1" applyProtection="1">
      <alignment horizontal="right"/>
    </xf>
    <xf numFmtId="168" fontId="15" fillId="15" borderId="3" xfId="1" applyNumberFormat="1" applyFont="1" applyFill="1" applyBorder="1" applyAlignment="1" applyProtection="1">
      <alignment horizontal="right"/>
    </xf>
    <xf numFmtId="168" fontId="15" fillId="13" borderId="40" xfId="1" applyNumberFormat="1" applyFont="1" applyFill="1" applyBorder="1" applyAlignment="1" applyProtection="1">
      <alignment horizontal="right" vertical="center"/>
    </xf>
    <xf numFmtId="168" fontId="15" fillId="13" borderId="62" xfId="1" applyNumberFormat="1" applyFont="1" applyFill="1" applyBorder="1" applyAlignment="1" applyProtection="1">
      <alignment horizontal="right" vertical="center"/>
    </xf>
    <xf numFmtId="168" fontId="15" fillId="13" borderId="63" xfId="1" applyNumberFormat="1" applyFont="1" applyFill="1" applyBorder="1" applyAlignment="1" applyProtection="1">
      <alignment horizontal="right" vertical="center"/>
    </xf>
    <xf numFmtId="168" fontId="15" fillId="13" borderId="64" xfId="1" applyNumberFormat="1" applyFont="1" applyFill="1" applyBorder="1" applyAlignment="1" applyProtection="1">
      <alignment horizontal="right" vertical="center"/>
    </xf>
    <xf numFmtId="168" fontId="15" fillId="13" borderId="51" xfId="1" applyNumberFormat="1" applyFont="1" applyFill="1" applyBorder="1" applyAlignment="1" applyProtection="1">
      <alignment horizontal="right"/>
    </xf>
    <xf numFmtId="0" fontId="15" fillId="15" borderId="5" xfId="1" applyFont="1" applyFill="1" applyBorder="1" applyAlignment="1" applyProtection="1">
      <alignment vertical="center"/>
    </xf>
    <xf numFmtId="2" fontId="8" fillId="15" borderId="5" xfId="1" applyNumberFormat="1" applyFont="1" applyFill="1" applyBorder="1" applyAlignment="1" applyProtection="1">
      <alignment horizontal="right"/>
    </xf>
    <xf numFmtId="2" fontId="8" fillId="15" borderId="65" xfId="1" applyNumberFormat="1" applyFont="1" applyFill="1" applyBorder="1" applyAlignment="1" applyProtection="1">
      <alignment horizontal="right"/>
    </xf>
    <xf numFmtId="168" fontId="15" fillId="13" borderId="5" xfId="1" applyNumberFormat="1" applyFont="1" applyFill="1" applyBorder="1" applyAlignment="1" applyProtection="1">
      <alignment horizontal="right" vertical="center"/>
    </xf>
    <xf numFmtId="168" fontId="15" fillId="13" borderId="66" xfId="1" applyNumberFormat="1" applyFont="1" applyFill="1" applyBorder="1" applyAlignment="1" applyProtection="1">
      <alignment horizontal="right" vertical="center"/>
    </xf>
    <xf numFmtId="168" fontId="15" fillId="13" borderId="6" xfId="1" applyNumberFormat="1" applyFont="1" applyFill="1" applyBorder="1" applyAlignment="1" applyProtection="1">
      <alignment horizontal="right"/>
    </xf>
    <xf numFmtId="0" fontId="8" fillId="2" borderId="0" xfId="1" applyFont="1" applyFill="1" applyProtection="1"/>
    <xf numFmtId="2" fontId="5" fillId="6" borderId="67" xfId="0" applyNumberFormat="1" applyFont="1" applyFill="1" applyBorder="1" applyAlignment="1">
      <alignment horizontal="center"/>
    </xf>
    <xf numFmtId="0" fontId="8" fillId="10" borderId="31" xfId="1" applyFont="1" applyFill="1" applyBorder="1" applyAlignment="1" applyProtection="1">
      <alignment horizontal="center" vertical="center"/>
    </xf>
    <xf numFmtId="165" fontId="2" fillId="6" borderId="68" xfId="1" applyNumberFormat="1" applyFont="1" applyFill="1" applyBorder="1" applyAlignment="1" applyProtection="1">
      <alignment vertical="center" wrapText="1"/>
    </xf>
    <xf numFmtId="165" fontId="2" fillId="6" borderId="69" xfId="1" applyNumberFormat="1" applyFont="1" applyFill="1" applyBorder="1" applyAlignment="1" applyProtection="1">
      <alignment vertical="center" wrapText="1"/>
    </xf>
    <xf numFmtId="10" fontId="2" fillId="7" borderId="15" xfId="1" applyNumberFormat="1" applyFont="1" applyFill="1" applyBorder="1" applyAlignment="1" applyProtection="1">
      <alignment horizontal="right" vertical="center" wrapText="1"/>
    </xf>
    <xf numFmtId="0" fontId="0" fillId="2" borderId="0" xfId="0" applyFill="1" applyProtection="1"/>
    <xf numFmtId="0" fontId="8" fillId="10" borderId="2" xfId="1" applyFont="1" applyFill="1" applyBorder="1" applyAlignment="1" applyProtection="1">
      <alignment horizontal="center" vertical="center"/>
    </xf>
    <xf numFmtId="0" fontId="8" fillId="10" borderId="5" xfId="1" applyFont="1" applyFill="1" applyBorder="1" applyAlignment="1" applyProtection="1">
      <alignment horizontal="center" vertical="center"/>
    </xf>
    <xf numFmtId="0" fontId="8" fillId="10" borderId="1" xfId="1" applyFont="1" applyFill="1" applyBorder="1" applyAlignment="1" applyProtection="1">
      <alignment horizontal="center" vertical="center"/>
    </xf>
    <xf numFmtId="0" fontId="8" fillId="10" borderId="41" xfId="1" applyFont="1" applyFill="1" applyBorder="1" applyAlignment="1" applyProtection="1">
      <alignment horizontal="center" vertical="center"/>
    </xf>
    <xf numFmtId="0" fontId="13" fillId="10" borderId="20" xfId="1" applyFont="1" applyFill="1" applyBorder="1" applyAlignment="1" applyProtection="1">
      <alignment horizontal="center"/>
    </xf>
    <xf numFmtId="0" fontId="13" fillId="10" borderId="21" xfId="1" applyFont="1" applyFill="1" applyBorder="1" applyAlignment="1" applyProtection="1">
      <alignment horizontal="center"/>
    </xf>
    <xf numFmtId="0" fontId="13" fillId="10" borderId="22" xfId="1" applyFont="1" applyFill="1" applyBorder="1" applyAlignment="1" applyProtection="1">
      <alignment horizontal="center"/>
    </xf>
    <xf numFmtId="0" fontId="13" fillId="11" borderId="20" xfId="1" applyFont="1" applyFill="1" applyBorder="1" applyAlignment="1" applyProtection="1">
      <alignment horizontal="center"/>
    </xf>
    <xf numFmtId="0" fontId="13" fillId="11" borderId="21" xfId="1" applyFont="1" applyFill="1" applyBorder="1" applyAlignment="1" applyProtection="1">
      <alignment horizontal="center"/>
    </xf>
    <xf numFmtId="0" fontId="13" fillId="11" borderId="22" xfId="1" applyFont="1" applyFill="1" applyBorder="1" applyAlignment="1" applyProtection="1">
      <alignment horizontal="center"/>
    </xf>
    <xf numFmtId="0" fontId="8" fillId="10" borderId="24" xfId="1" applyFont="1" applyFill="1" applyBorder="1" applyAlignment="1" applyProtection="1">
      <alignment horizontal="center" vertical="center"/>
    </xf>
    <xf numFmtId="0" fontId="8" fillId="10" borderId="25" xfId="1" applyFont="1" applyFill="1" applyBorder="1" applyAlignment="1" applyProtection="1">
      <alignment horizontal="center" vertical="center"/>
    </xf>
    <xf numFmtId="0" fontId="8" fillId="10" borderId="26" xfId="1" applyFont="1" applyFill="1" applyBorder="1" applyAlignment="1" applyProtection="1">
      <alignment horizontal="center" vertical="center"/>
    </xf>
    <xf numFmtId="0" fontId="13" fillId="10" borderId="7" xfId="1" applyFont="1" applyFill="1" applyBorder="1" applyAlignment="1" applyProtection="1">
      <alignment horizontal="center"/>
    </xf>
    <xf numFmtId="0" fontId="13" fillId="10" borderId="1" xfId="1" applyFont="1" applyFill="1" applyBorder="1" applyAlignment="1" applyProtection="1">
      <alignment horizontal="center"/>
    </xf>
    <xf numFmtId="0" fontId="13" fillId="10" borderId="41" xfId="1" applyFont="1" applyFill="1" applyBorder="1" applyAlignment="1" applyProtection="1">
      <alignment horizontal="center"/>
    </xf>
  </cellXfs>
  <cellStyles count="3">
    <cellStyle name="Normal" xfId="0" builtinId="0"/>
    <cellStyle name="Normal 10" xfId="2"/>
    <cellStyle name="Normal 1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62"/>
  <sheetViews>
    <sheetView tabSelected="1" zoomScale="70" zoomScaleNormal="70" workbookViewId="0">
      <selection activeCell="J11" sqref="J11"/>
    </sheetView>
  </sheetViews>
  <sheetFormatPr defaultColWidth="9.140625" defaultRowHeight="15" x14ac:dyDescent="0.25"/>
  <cols>
    <col min="1" max="1" width="5" style="20" customWidth="1"/>
    <col min="2" max="2" width="85.85546875" style="6" customWidth="1"/>
    <col min="3" max="8" width="15.28515625" style="6" customWidth="1"/>
    <col min="9" max="9" width="5.85546875" style="6" customWidth="1"/>
    <col min="10" max="20" width="15.28515625" style="6" customWidth="1"/>
    <col min="21" max="21" width="15.85546875" style="6" customWidth="1"/>
    <col min="22" max="22" width="11" style="6" bestFit="1" customWidth="1"/>
    <col min="23" max="23" width="10.5703125" style="6" bestFit="1" customWidth="1"/>
    <col min="24" max="24" width="10.7109375" style="6" bestFit="1" customWidth="1"/>
    <col min="25" max="25" width="11" style="6" bestFit="1" customWidth="1"/>
    <col min="26" max="26" width="9.28515625" style="6" customWidth="1"/>
    <col min="27" max="27" width="11" style="6" bestFit="1" customWidth="1"/>
    <col min="28" max="29" width="10.5703125" style="6" bestFit="1" customWidth="1"/>
    <col min="30" max="30" width="9.85546875" style="6" customWidth="1"/>
    <col min="31" max="16384" width="9.140625" style="6"/>
  </cols>
  <sheetData>
    <row r="1" spans="1:140" ht="30" customHeight="1" x14ac:dyDescent="0.25">
      <c r="A1" s="1"/>
      <c r="B1" s="2" t="s">
        <v>0</v>
      </c>
      <c r="C1" s="3"/>
      <c r="D1" s="3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140" ht="30" customHeight="1" x14ac:dyDescent="0.25">
      <c r="A2" s="1"/>
      <c r="B2" s="7" t="s">
        <v>1</v>
      </c>
      <c r="C2" s="8"/>
      <c r="D2" s="8"/>
      <c r="E2" s="8"/>
      <c r="F2" s="8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140" ht="30" customHeight="1" x14ac:dyDescent="0.25">
      <c r="A3" s="1"/>
      <c r="B3" s="7" t="s">
        <v>2</v>
      </c>
      <c r="C3" s="3"/>
      <c r="D3" s="3"/>
      <c r="E3" s="3"/>
      <c r="F3" s="3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140" s="11" customFormat="1" ht="30" customHeight="1" x14ac:dyDescent="0.3">
      <c r="A4" s="5"/>
      <c r="B4" s="9" t="s">
        <v>3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</row>
    <row r="5" spans="1:140" ht="24" customHeight="1" thickBot="1" x14ac:dyDescent="0.3">
      <c r="A5" s="1"/>
      <c r="B5" s="12"/>
      <c r="C5" s="12"/>
      <c r="D5" s="12"/>
      <c r="E5" s="12"/>
      <c r="F5" s="12"/>
    </row>
    <row r="6" spans="1:140" s="13" customFormat="1" ht="24.75" customHeight="1" thickBot="1" x14ac:dyDescent="0.25">
      <c r="B6" s="14" t="s">
        <v>4</v>
      </c>
      <c r="C6" s="15"/>
      <c r="D6" s="15"/>
      <c r="E6" s="15"/>
      <c r="F6" s="15"/>
      <c r="G6" s="15"/>
      <c r="H6" s="1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</row>
    <row r="7" spans="1:140" s="13" customFormat="1" ht="18.75" thickBot="1" x14ac:dyDescent="0.3">
      <c r="B7" s="17"/>
      <c r="C7" s="230" t="s">
        <v>5</v>
      </c>
      <c r="D7" s="231"/>
      <c r="E7" s="231"/>
      <c r="F7" s="231"/>
      <c r="G7" s="232"/>
      <c r="H7" s="221" t="s">
        <v>6</v>
      </c>
      <c r="I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</row>
    <row r="8" spans="1:140" s="13" customFormat="1" ht="18.75" thickBot="1" x14ac:dyDescent="0.25">
      <c r="B8" s="17"/>
      <c r="C8" s="19" t="s">
        <v>7</v>
      </c>
      <c r="D8" s="46" t="s">
        <v>8</v>
      </c>
      <c r="E8" s="47" t="s">
        <v>9</v>
      </c>
      <c r="F8" s="47" t="s">
        <v>10</v>
      </c>
      <c r="G8" s="47" t="s">
        <v>11</v>
      </c>
      <c r="H8" s="48" t="s">
        <v>12</v>
      </c>
      <c r="I8" s="5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</row>
    <row r="9" spans="1:140" ht="15.75" customHeight="1" x14ac:dyDescent="0.25">
      <c r="B9" s="21" t="s">
        <v>13</v>
      </c>
      <c r="C9" s="22">
        <v>107.5</v>
      </c>
      <c r="D9" s="222">
        <v>108.6</v>
      </c>
      <c r="E9" s="222">
        <v>110.7</v>
      </c>
      <c r="F9" s="222">
        <v>113</v>
      </c>
      <c r="G9" s="222">
        <v>114.8</v>
      </c>
      <c r="H9" s="223">
        <f>G9*1.015</f>
        <v>116.52199999999999</v>
      </c>
    </row>
    <row r="10" spans="1:140" s="27" customFormat="1" x14ac:dyDescent="0.25">
      <c r="A10" s="23"/>
      <c r="B10" s="24" t="s">
        <v>14</v>
      </c>
      <c r="C10" s="25"/>
      <c r="D10" s="26">
        <f>D9/C9-1</f>
        <v>1.0232558139534831E-2</v>
      </c>
      <c r="E10" s="26">
        <f>E9/D9-1</f>
        <v>1.9337016574585641E-2</v>
      </c>
      <c r="F10" s="26">
        <f>F9/E9-1</f>
        <v>2.0776874435411097E-2</v>
      </c>
      <c r="G10" s="26">
        <f>G9/F9-1</f>
        <v>1.5929203539823078E-2</v>
      </c>
      <c r="H10" s="224">
        <f>H9/G9-1</f>
        <v>1.4999999999999902E-2</v>
      </c>
      <c r="J10" s="225" t="s">
        <v>50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</row>
    <row r="11" spans="1:140" s="5" customFormat="1" ht="13.5" thickBot="1" x14ac:dyDescent="0.25">
      <c r="B11" s="28" t="s">
        <v>15</v>
      </c>
      <c r="C11" s="29">
        <f>D11/(1+D10)</f>
        <v>0.92257256140471333</v>
      </c>
      <c r="D11" s="30">
        <f>E11/(1+E10)</f>
        <v>0.93201283877722663</v>
      </c>
      <c r="E11" s="30">
        <f>F11/(1+F10)</f>
        <v>0.95003518648838847</v>
      </c>
      <c r="F11" s="30">
        <f>G11/(1+G10)</f>
        <v>0.96977394826728003</v>
      </c>
      <c r="G11" s="30">
        <f>H11/(1+H10)</f>
        <v>0.98522167487684742</v>
      </c>
      <c r="H11" s="31">
        <v>1</v>
      </c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</row>
    <row r="12" spans="1:140" s="13" customFormat="1" ht="12.75" x14ac:dyDescent="0.2"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</row>
    <row r="13" spans="1:140" s="13" customFormat="1" ht="12.75" x14ac:dyDescent="0.2"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</row>
    <row r="14" spans="1:140" ht="17.25" customHeight="1" x14ac:dyDescent="0.25">
      <c r="A14" s="32"/>
      <c r="B14" s="33" t="s">
        <v>16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</row>
    <row r="15" spans="1:140" s="13" customFormat="1" ht="13.5" thickBot="1" x14ac:dyDescent="0.25"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</row>
    <row r="16" spans="1:140" s="35" customFormat="1" ht="24.75" customHeight="1" thickBot="1" x14ac:dyDescent="0.3">
      <c r="B16" s="36" t="s">
        <v>17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</row>
    <row r="17" spans="1:140" s="13" customFormat="1" ht="15.75" x14ac:dyDescent="0.25">
      <c r="B17" s="38"/>
      <c r="C17" s="39"/>
      <c r="D17" s="230" t="s">
        <v>18</v>
      </c>
      <c r="E17" s="231"/>
      <c r="F17" s="231"/>
      <c r="G17" s="231"/>
      <c r="H17" s="232"/>
      <c r="I17" s="6"/>
      <c r="J17" s="6"/>
      <c r="K17" s="230" t="s">
        <v>18</v>
      </c>
      <c r="L17" s="231"/>
      <c r="M17" s="231"/>
      <c r="N17" s="231"/>
      <c r="O17" s="232"/>
      <c r="P17" s="233" t="s">
        <v>19</v>
      </c>
      <c r="Q17" s="234"/>
      <c r="R17" s="234"/>
      <c r="S17" s="234"/>
      <c r="T17" s="235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</row>
    <row r="18" spans="1:140" s="13" customFormat="1" ht="13.5" thickBot="1" x14ac:dyDescent="0.25">
      <c r="B18" s="40"/>
      <c r="C18" s="41"/>
      <c r="D18" s="236" t="s">
        <v>20</v>
      </c>
      <c r="E18" s="237"/>
      <c r="F18" s="237"/>
      <c r="G18" s="237"/>
      <c r="H18" s="238"/>
      <c r="I18" s="6"/>
      <c r="J18" s="6"/>
      <c r="K18" s="236" t="s">
        <v>21</v>
      </c>
      <c r="L18" s="237"/>
      <c r="M18" s="237"/>
      <c r="N18" s="237"/>
      <c r="O18" s="238"/>
      <c r="P18" s="42"/>
      <c r="Q18" s="43"/>
      <c r="R18" s="43"/>
      <c r="S18" s="43"/>
      <c r="T18" s="44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</row>
    <row r="19" spans="1:140" s="13" customFormat="1" ht="13.5" thickBot="1" x14ac:dyDescent="0.25">
      <c r="B19" s="40"/>
      <c r="C19" s="45"/>
      <c r="D19" s="46" t="s">
        <v>8</v>
      </c>
      <c r="E19" s="47" t="s">
        <v>9</v>
      </c>
      <c r="F19" s="47" t="s">
        <v>10</v>
      </c>
      <c r="G19" s="47" t="s">
        <v>11</v>
      </c>
      <c r="H19" s="48" t="s">
        <v>12</v>
      </c>
      <c r="I19" s="6"/>
      <c r="J19" s="6"/>
      <c r="K19" s="46" t="s">
        <v>8</v>
      </c>
      <c r="L19" s="47" t="s">
        <v>9</v>
      </c>
      <c r="M19" s="47" t="s">
        <v>10</v>
      </c>
      <c r="N19" s="47" t="s">
        <v>11</v>
      </c>
      <c r="O19" s="48" t="s">
        <v>12</v>
      </c>
      <c r="P19" s="49" t="s">
        <v>22</v>
      </c>
      <c r="Q19" s="50" t="s">
        <v>23</v>
      </c>
      <c r="R19" s="50" t="s">
        <v>24</v>
      </c>
      <c r="S19" s="50" t="s">
        <v>25</v>
      </c>
      <c r="T19" s="51" t="s">
        <v>26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</row>
    <row r="20" spans="1:140" x14ac:dyDescent="0.25">
      <c r="B20" s="52" t="s">
        <v>27</v>
      </c>
      <c r="C20" s="53"/>
      <c r="D20" s="54">
        <v>158.51431942421496</v>
      </c>
      <c r="E20" s="55">
        <v>159.45710590706076</v>
      </c>
      <c r="F20" s="55">
        <v>160.38503677857003</v>
      </c>
      <c r="G20" s="55">
        <v>165.00679150373597</v>
      </c>
      <c r="H20" s="56">
        <v>164.2651730813059</v>
      </c>
      <c r="K20" s="57">
        <f>+D20/$C$11</f>
        <v>171.81772584138022</v>
      </c>
      <c r="L20" s="58">
        <f>+E20/$C$11</f>
        <v>172.83963622793055</v>
      </c>
      <c r="M20" s="58">
        <f>+F20/$C$11</f>
        <v>173.84544423732592</v>
      </c>
      <c r="N20" s="58">
        <f>+G20/$C$11</f>
        <v>178.85508241486809</v>
      </c>
      <c r="O20" s="59">
        <f>+H20/$C$11</f>
        <v>178.0512232351621</v>
      </c>
      <c r="P20" s="60"/>
      <c r="Q20" s="60"/>
      <c r="R20" s="60"/>
      <c r="S20" s="60"/>
      <c r="T20" s="61"/>
    </row>
    <row r="21" spans="1:140" x14ac:dyDescent="0.25">
      <c r="B21" s="63" t="s">
        <v>28</v>
      </c>
      <c r="C21" s="64"/>
      <c r="D21" s="65"/>
      <c r="E21" s="66"/>
      <c r="F21" s="66"/>
      <c r="G21" s="66"/>
      <c r="H21" s="67"/>
      <c r="K21" s="68"/>
      <c r="L21" s="69"/>
      <c r="M21" s="69"/>
      <c r="N21" s="69"/>
      <c r="O21" s="70"/>
      <c r="P21" s="60"/>
      <c r="Q21" s="60"/>
      <c r="R21" s="60"/>
      <c r="S21" s="60"/>
      <c r="T21" s="61"/>
    </row>
    <row r="22" spans="1:140" x14ac:dyDescent="0.25">
      <c r="B22" s="71" t="s">
        <v>29</v>
      </c>
      <c r="C22" s="72"/>
      <c r="D22" s="73">
        <v>15.94675905474981</v>
      </c>
      <c r="E22" s="74">
        <v>16.015464241554149</v>
      </c>
      <c r="F22" s="74">
        <v>16.001670360438972</v>
      </c>
      <c r="G22" s="74">
        <v>15.991528400863944</v>
      </c>
      <c r="H22" s="75">
        <v>16.039422542755361</v>
      </c>
      <c r="K22" s="76">
        <f t="shared" ref="K22:O25" si="0">-D22/$C$11</f>
        <v>-17.285100079791231</v>
      </c>
      <c r="L22" s="77">
        <f t="shared" si="0"/>
        <v>-17.359571389342999</v>
      </c>
      <c r="M22" s="77">
        <f t="shared" si="0"/>
        <v>-17.344619848735533</v>
      </c>
      <c r="N22" s="77">
        <f t="shared" si="0"/>
        <v>-17.333626719306682</v>
      </c>
      <c r="O22" s="78">
        <f t="shared" si="0"/>
        <v>-17.385540404901768</v>
      </c>
      <c r="P22" s="60"/>
      <c r="Q22" s="60"/>
      <c r="R22" s="60"/>
      <c r="S22" s="60"/>
      <c r="T22" s="61"/>
    </row>
    <row r="23" spans="1:140" x14ac:dyDescent="0.25">
      <c r="B23" s="71" t="s">
        <v>30</v>
      </c>
      <c r="C23" s="72"/>
      <c r="D23" s="73">
        <v>3.9754264763358766</v>
      </c>
      <c r="E23" s="74">
        <v>3.9754264763358766</v>
      </c>
      <c r="F23" s="74">
        <v>3.9754264763358766</v>
      </c>
      <c r="G23" s="74">
        <v>3.9754264763358766</v>
      </c>
      <c r="H23" s="75">
        <v>3.9754264763358766</v>
      </c>
      <c r="K23" s="76">
        <f t="shared" si="0"/>
        <v>-4.3090664546568282</v>
      </c>
      <c r="L23" s="77">
        <f t="shared" si="0"/>
        <v>-4.3090664546568282</v>
      </c>
      <c r="M23" s="77">
        <f t="shared" si="0"/>
        <v>-4.3090664546568282</v>
      </c>
      <c r="N23" s="77">
        <f t="shared" si="0"/>
        <v>-4.3090664546568282</v>
      </c>
      <c r="O23" s="78">
        <f t="shared" si="0"/>
        <v>-4.3090664546568282</v>
      </c>
      <c r="P23" s="60"/>
      <c r="Q23" s="60"/>
      <c r="R23" s="60"/>
      <c r="S23" s="60"/>
      <c r="T23" s="61"/>
    </row>
    <row r="24" spans="1:140" x14ac:dyDescent="0.25">
      <c r="B24" s="71" t="s">
        <v>31</v>
      </c>
      <c r="C24" s="72"/>
      <c r="D24" s="73">
        <v>1.4695948944647161</v>
      </c>
      <c r="E24" s="74">
        <v>1.503324216307915</v>
      </c>
      <c r="F24" s="74">
        <v>1.5283847677390856</v>
      </c>
      <c r="G24" s="74">
        <v>1.5428877478567389</v>
      </c>
      <c r="H24" s="75">
        <v>1.5417554707035432</v>
      </c>
      <c r="K24" s="76">
        <f t="shared" si="0"/>
        <v>-1.5929315003983036</v>
      </c>
      <c r="L24" s="77">
        <f t="shared" si="0"/>
        <v>-1.6294915751872638</v>
      </c>
      <c r="M24" s="77">
        <f t="shared" si="0"/>
        <v>-1.6566553479673836</v>
      </c>
      <c r="N24" s="77">
        <f t="shared" si="0"/>
        <v>-1.6723754991233759</v>
      </c>
      <c r="O24" s="78">
        <f t="shared" si="0"/>
        <v>-1.6711481949517977</v>
      </c>
      <c r="P24" s="60"/>
      <c r="Q24" s="60"/>
      <c r="R24" s="60"/>
      <c r="S24" s="60"/>
      <c r="T24" s="61"/>
    </row>
    <row r="25" spans="1:140" x14ac:dyDescent="0.25">
      <c r="B25" s="71" t="s">
        <v>32</v>
      </c>
      <c r="C25" s="72"/>
      <c r="D25" s="73">
        <v>4.2189462423664115E-2</v>
      </c>
      <c r="E25" s="74">
        <v>4.2189462423664115E-2</v>
      </c>
      <c r="F25" s="74">
        <v>4.2189462423664115E-2</v>
      </c>
      <c r="G25" s="74">
        <v>4.2189462423664115E-2</v>
      </c>
      <c r="H25" s="75">
        <v>4.2189462423664115E-2</v>
      </c>
      <c r="K25" s="76">
        <f t="shared" si="0"/>
        <v>-4.5730237586327348E-2</v>
      </c>
      <c r="L25" s="77">
        <f t="shared" si="0"/>
        <v>-4.5730237586327348E-2</v>
      </c>
      <c r="M25" s="77">
        <f t="shared" si="0"/>
        <v>-4.5730237586327348E-2</v>
      </c>
      <c r="N25" s="77">
        <f t="shared" si="0"/>
        <v>-4.5730237586327348E-2</v>
      </c>
      <c r="O25" s="78">
        <f t="shared" si="0"/>
        <v>-4.5730237586327348E-2</v>
      </c>
      <c r="P25" s="60"/>
      <c r="Q25" s="60"/>
      <c r="R25" s="60"/>
      <c r="S25" s="60"/>
      <c r="T25" s="61"/>
    </row>
    <row r="26" spans="1:140" x14ac:dyDescent="0.25">
      <c r="B26" s="79" t="s">
        <v>33</v>
      </c>
      <c r="C26" s="80"/>
      <c r="D26" s="81"/>
      <c r="E26" s="82"/>
      <c r="F26" s="82"/>
      <c r="G26" s="82"/>
      <c r="H26" s="83"/>
      <c r="K26" s="76">
        <f t="shared" ref="K26:O27" si="1">D26/$C$11</f>
        <v>0</v>
      </c>
      <c r="L26" s="77">
        <f t="shared" si="1"/>
        <v>0</v>
      </c>
      <c r="M26" s="77">
        <f t="shared" si="1"/>
        <v>0</v>
      </c>
      <c r="N26" s="77">
        <f t="shared" si="1"/>
        <v>0</v>
      </c>
      <c r="O26" s="78">
        <f t="shared" si="1"/>
        <v>0</v>
      </c>
      <c r="P26" s="60"/>
      <c r="Q26" s="60"/>
      <c r="R26" s="60"/>
      <c r="S26" s="60"/>
      <c r="T26" s="61"/>
    </row>
    <row r="27" spans="1:140" ht="15.75" thickBot="1" x14ac:dyDescent="0.3">
      <c r="B27" s="84" t="s">
        <v>34</v>
      </c>
      <c r="C27" s="85"/>
      <c r="D27" s="81"/>
      <c r="E27" s="82"/>
      <c r="F27" s="82"/>
      <c r="G27" s="82"/>
      <c r="H27" s="83"/>
      <c r="K27" s="76">
        <f t="shared" si="1"/>
        <v>0</v>
      </c>
      <c r="L27" s="77">
        <f t="shared" si="1"/>
        <v>0</v>
      </c>
      <c r="M27" s="77">
        <f t="shared" si="1"/>
        <v>0</v>
      </c>
      <c r="N27" s="77">
        <f t="shared" si="1"/>
        <v>0</v>
      </c>
      <c r="O27" s="78">
        <f t="shared" si="1"/>
        <v>0</v>
      </c>
      <c r="P27" s="60"/>
      <c r="Q27" s="60"/>
      <c r="R27" s="60"/>
      <c r="S27" s="60"/>
      <c r="T27" s="61"/>
    </row>
    <row r="28" spans="1:140" s="5" customFormat="1" ht="15.75" thickBot="1" x14ac:dyDescent="0.3">
      <c r="A28" s="20"/>
      <c r="B28" s="86" t="s">
        <v>35</v>
      </c>
      <c r="C28" s="87"/>
      <c r="D28" s="88">
        <f>D20-SUM(D22:D25)+SUM(D26:D27)</f>
        <v>137.0803495362409</v>
      </c>
      <c r="E28" s="88">
        <f>E20-SUM(E22:E25)+SUM(E26:E27)</f>
        <v>137.92070151043916</v>
      </c>
      <c r="F28" s="88">
        <f>F20-SUM(F22:F25)+SUM(F26:F27)</f>
        <v>138.83736571163243</v>
      </c>
      <c r="G28" s="88">
        <f>G20-SUM(G22:G25)+SUM(G26:G27)</f>
        <v>143.45475941625574</v>
      </c>
      <c r="H28" s="88">
        <f>H20-SUM(H22:H25)+SUM(H26:H27)</f>
        <v>142.66637912908746</v>
      </c>
      <c r="I28" s="6"/>
      <c r="J28" s="6"/>
      <c r="K28" s="88">
        <f>+SUM(K20:K27)</f>
        <v>148.58489756894755</v>
      </c>
      <c r="L28" s="88">
        <f>+SUM(L20:L27)</f>
        <v>149.49577657115714</v>
      </c>
      <c r="M28" s="88">
        <f>+SUM(M20:M27)</f>
        <v>150.48937234837985</v>
      </c>
      <c r="N28" s="88">
        <f>+SUM(N20:N27)</f>
        <v>155.49428350419487</v>
      </c>
      <c r="O28" s="88">
        <f>+SUM(O20:O27)</f>
        <v>154.63973794306537</v>
      </c>
      <c r="P28" s="89"/>
      <c r="Q28" s="89"/>
      <c r="R28" s="89"/>
      <c r="S28" s="89"/>
      <c r="T28" s="90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</row>
    <row r="29" spans="1:140" s="5" customFormat="1" ht="15.75" thickBot="1" x14ac:dyDescent="0.3">
      <c r="A29" s="20"/>
      <c r="B29" s="91"/>
      <c r="C29" s="92"/>
      <c r="D29" s="93"/>
      <c r="E29" s="93"/>
      <c r="F29" s="93"/>
      <c r="G29" s="93"/>
      <c r="H29" s="94"/>
      <c r="I29" s="6"/>
      <c r="J29" s="6"/>
      <c r="K29" s="92"/>
      <c r="L29" s="92"/>
      <c r="M29" s="92"/>
      <c r="N29" s="92"/>
      <c r="O29" s="92"/>
      <c r="P29" s="95"/>
      <c r="Q29" s="95"/>
      <c r="R29" s="95"/>
      <c r="S29" s="95"/>
      <c r="T29" s="9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</row>
    <row r="30" spans="1:140" s="35" customFormat="1" ht="25.5" customHeight="1" thickBot="1" x14ac:dyDescent="0.3">
      <c r="B30" s="36" t="s">
        <v>36</v>
      </c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97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</row>
    <row r="31" spans="1:140" s="35" customFormat="1" ht="25.5" customHeight="1" x14ac:dyDescent="0.25">
      <c r="B31" s="98"/>
      <c r="C31" s="99"/>
      <c r="D31" s="230" t="s">
        <v>18</v>
      </c>
      <c r="E31" s="231"/>
      <c r="F31" s="231"/>
      <c r="G31" s="231"/>
      <c r="H31" s="232"/>
      <c r="I31" s="11"/>
      <c r="J31" s="11"/>
      <c r="K31" s="239" t="s">
        <v>18</v>
      </c>
      <c r="L31" s="240"/>
      <c r="M31" s="240"/>
      <c r="N31" s="240"/>
      <c r="O31" s="241"/>
      <c r="P31" s="100"/>
      <c r="Q31" s="101"/>
      <c r="R31" s="101"/>
      <c r="S31" s="101"/>
      <c r="T31" s="102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</row>
    <row r="32" spans="1:140" s="13" customFormat="1" thickBot="1" x14ac:dyDescent="0.25">
      <c r="B32" s="98"/>
      <c r="C32" s="41"/>
      <c r="D32" s="236" t="s">
        <v>37</v>
      </c>
      <c r="E32" s="237"/>
      <c r="F32" s="237"/>
      <c r="G32" s="237"/>
      <c r="H32" s="238"/>
      <c r="I32" s="11"/>
      <c r="J32" s="11"/>
      <c r="K32" s="236" t="s">
        <v>21</v>
      </c>
      <c r="L32" s="237"/>
      <c r="M32" s="237"/>
      <c r="N32" s="237"/>
      <c r="O32" s="238"/>
      <c r="P32" s="103"/>
      <c r="Q32" s="104"/>
      <c r="R32" s="104"/>
      <c r="S32" s="104"/>
      <c r="T32" s="105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</row>
    <row r="33" spans="1:140" s="13" customFormat="1" thickBot="1" x14ac:dyDescent="0.25">
      <c r="B33" s="98"/>
      <c r="C33" s="45"/>
      <c r="D33" s="46" t="s">
        <v>8</v>
      </c>
      <c r="E33" s="47" t="s">
        <v>9</v>
      </c>
      <c r="F33" s="47" t="s">
        <v>10</v>
      </c>
      <c r="G33" s="47" t="s">
        <v>11</v>
      </c>
      <c r="H33" s="48" t="s">
        <v>12</v>
      </c>
      <c r="I33" s="11"/>
      <c r="J33" s="11"/>
      <c r="K33" s="46" t="s">
        <v>8</v>
      </c>
      <c r="L33" s="47" t="s">
        <v>9</v>
      </c>
      <c r="M33" s="47" t="s">
        <v>10</v>
      </c>
      <c r="N33" s="47" t="s">
        <v>11</v>
      </c>
      <c r="O33" s="48" t="s">
        <v>12</v>
      </c>
      <c r="P33" s="103"/>
      <c r="Q33" s="104"/>
      <c r="R33" s="104"/>
      <c r="S33" s="104"/>
      <c r="T33" s="105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</row>
    <row r="34" spans="1:140" s="5" customFormat="1" x14ac:dyDescent="0.25">
      <c r="A34" s="20"/>
      <c r="B34" s="52" t="s">
        <v>38</v>
      </c>
      <c r="C34" s="53"/>
      <c r="D34" s="54">
        <v>163.39350554771516</v>
      </c>
      <c r="E34" s="55">
        <v>175.57445041668791</v>
      </c>
      <c r="F34" s="55">
        <v>173.85577091175011</v>
      </c>
      <c r="G34" s="106">
        <v>181.51123315398701</v>
      </c>
      <c r="H34" s="107"/>
      <c r="I34" s="11"/>
      <c r="J34" s="11"/>
      <c r="K34" s="108">
        <f>+D34/D$11*(1+D$10)^0.5</f>
        <v>176.20716994401394</v>
      </c>
      <c r="L34" s="109">
        <f>+E34/E$11*(1+E$10)^0.5</f>
        <v>186.58663174725544</v>
      </c>
      <c r="M34" s="109">
        <f>+F34/F$11*(1+F$10)^0.5</f>
        <v>181.12734000585118</v>
      </c>
      <c r="N34" s="110">
        <f>+G34/G$11*(1+G$10)^0.5</f>
        <v>185.69545396495502</v>
      </c>
      <c r="O34" s="111"/>
      <c r="P34" s="112"/>
      <c r="Q34" s="112"/>
      <c r="R34" s="112"/>
      <c r="S34" s="112"/>
      <c r="T34" s="113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</row>
    <row r="35" spans="1:140" s="5" customFormat="1" x14ac:dyDescent="0.25">
      <c r="A35" s="20"/>
      <c r="B35" s="63" t="s">
        <v>39</v>
      </c>
      <c r="C35" s="64"/>
      <c r="D35" s="114"/>
      <c r="E35" s="115"/>
      <c r="F35" s="115"/>
      <c r="G35" s="116"/>
      <c r="H35" s="117"/>
      <c r="I35" s="11"/>
      <c r="J35" s="11"/>
      <c r="K35" s="118"/>
      <c r="L35" s="119"/>
      <c r="M35" s="119"/>
      <c r="N35" s="120"/>
      <c r="O35" s="121"/>
      <c r="P35" s="112"/>
      <c r="Q35" s="112"/>
      <c r="R35" s="112"/>
      <c r="S35" s="112"/>
      <c r="T35" s="113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</row>
    <row r="36" spans="1:140" s="5" customFormat="1" x14ac:dyDescent="0.25">
      <c r="A36" s="20"/>
      <c r="B36" s="122" t="str">
        <f>B22</f>
        <v>UAG Costs (clause 12.1(h)(i))</v>
      </c>
      <c r="C36" s="72"/>
      <c r="D36" s="73">
        <v>21.564195279999996</v>
      </c>
      <c r="E36" s="74">
        <v>20.399644500000004</v>
      </c>
      <c r="F36" s="74">
        <v>21.301402330000005</v>
      </c>
      <c r="G36" s="123">
        <v>22.082804261199453</v>
      </c>
      <c r="H36" s="117"/>
      <c r="I36" s="11"/>
      <c r="J36" s="11"/>
      <c r="K36" s="124">
        <f t="shared" ref="K36:N42" si="2">-D36/D$11*(1+D$10)^0.5</f>
        <v>-23.255305097173718</v>
      </c>
      <c r="L36" s="125">
        <f t="shared" si="2"/>
        <v>-21.679127840428922</v>
      </c>
      <c r="M36" s="125">
        <f t="shared" si="2"/>
        <v>-22.192339789432772</v>
      </c>
      <c r="N36" s="126">
        <f t="shared" si="2"/>
        <v>-22.591859968379055</v>
      </c>
      <c r="O36" s="127"/>
      <c r="P36" s="112"/>
      <c r="Q36" s="112"/>
      <c r="R36" s="112"/>
      <c r="S36" s="112"/>
      <c r="T36" s="113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</row>
    <row r="37" spans="1:140" s="5" customFormat="1" x14ac:dyDescent="0.25">
      <c r="A37" s="20"/>
      <c r="B37" s="122" t="str">
        <f>B23</f>
        <v>Licence fee costs (clause 12.1(h)(ii))</v>
      </c>
      <c r="C37" s="72"/>
      <c r="D37" s="73">
        <f>5.57285457+0.213783+0.066484</f>
        <v>5.8531215699999999</v>
      </c>
      <c r="E37" s="74">
        <f>4.82029776+0.214549+0.083072</f>
        <v>5.1179187599999993</v>
      </c>
      <c r="F37" s="74">
        <f>4.39469687+0.355915+0.066604</f>
        <v>4.8172158700000001</v>
      </c>
      <c r="G37" s="123">
        <f>4.68074059473555+0.350272+0.083072</f>
        <v>5.1140845947355498</v>
      </c>
      <c r="H37" s="117"/>
      <c r="I37" s="11"/>
      <c r="J37" s="11"/>
      <c r="K37" s="124">
        <f t="shared" si="2"/>
        <v>-6.3121357469546373</v>
      </c>
      <c r="L37" s="125">
        <f t="shared" si="2"/>
        <v>-5.4389190495437036</v>
      </c>
      <c r="M37" s="125">
        <f t="shared" si="2"/>
        <v>-5.0186973500578915</v>
      </c>
      <c r="N37" s="126">
        <f t="shared" si="2"/>
        <v>-5.2319751451908481</v>
      </c>
      <c r="O37" s="127"/>
      <c r="P37" s="112"/>
      <c r="Q37" s="112"/>
      <c r="R37" s="112"/>
      <c r="S37" s="112"/>
      <c r="T37" s="113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</row>
    <row r="38" spans="1:140" s="5" customFormat="1" x14ac:dyDescent="0.25">
      <c r="A38" s="20"/>
      <c r="B38" s="122" t="str">
        <f>B24</f>
        <v>Debt raising costs (clause 12.1(h)(iii))</v>
      </c>
      <c r="C38" s="72"/>
      <c r="D38" s="81">
        <v>0</v>
      </c>
      <c r="E38" s="82">
        <v>0</v>
      </c>
      <c r="F38" s="82">
        <v>0</v>
      </c>
      <c r="G38" s="128">
        <v>0</v>
      </c>
      <c r="H38" s="117"/>
      <c r="I38" s="11"/>
      <c r="J38" s="11"/>
      <c r="K38" s="124">
        <f t="shared" si="2"/>
        <v>0</v>
      </c>
      <c r="L38" s="125">
        <f t="shared" si="2"/>
        <v>0</v>
      </c>
      <c r="M38" s="125">
        <f t="shared" si="2"/>
        <v>0</v>
      </c>
      <c r="N38" s="126">
        <f t="shared" si="2"/>
        <v>0</v>
      </c>
      <c r="O38" s="129"/>
      <c r="P38" s="112"/>
      <c r="Q38" s="112"/>
      <c r="R38" s="112"/>
      <c r="S38" s="112"/>
      <c r="T38" s="113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</row>
    <row r="39" spans="1:140" s="5" customFormat="1" x14ac:dyDescent="0.25">
      <c r="A39" s="20"/>
      <c r="B39" s="122" t="str">
        <f>B25</f>
        <v>Carbon costs (clause 12.1(h)(iv))</v>
      </c>
      <c r="C39" s="72"/>
      <c r="D39" s="130"/>
      <c r="E39" s="131"/>
      <c r="F39" s="131"/>
      <c r="G39" s="132"/>
      <c r="H39" s="117"/>
      <c r="I39" s="11"/>
      <c r="J39" s="11"/>
      <c r="K39" s="124">
        <f t="shared" si="2"/>
        <v>0</v>
      </c>
      <c r="L39" s="125">
        <f t="shared" si="2"/>
        <v>0</v>
      </c>
      <c r="M39" s="125">
        <f t="shared" si="2"/>
        <v>0</v>
      </c>
      <c r="N39" s="126">
        <f t="shared" si="2"/>
        <v>0</v>
      </c>
      <c r="O39" s="129"/>
      <c r="P39" s="112"/>
      <c r="Q39" s="112"/>
      <c r="R39" s="112"/>
      <c r="S39" s="112"/>
      <c r="T39" s="113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</row>
    <row r="40" spans="1:140" s="5" customFormat="1" x14ac:dyDescent="0.25">
      <c r="A40" s="20"/>
      <c r="B40" s="133" t="s">
        <v>40</v>
      </c>
      <c r="C40" s="72"/>
      <c r="D40" s="134"/>
      <c r="E40" s="135"/>
      <c r="F40" s="135"/>
      <c r="G40" s="136"/>
      <c r="H40" s="117"/>
      <c r="I40" s="11"/>
      <c r="J40" s="11"/>
      <c r="K40" s="137">
        <f t="shared" si="2"/>
        <v>0</v>
      </c>
      <c r="L40" s="138">
        <f t="shared" si="2"/>
        <v>0</v>
      </c>
      <c r="M40" s="138">
        <f t="shared" si="2"/>
        <v>0</v>
      </c>
      <c r="N40" s="139">
        <f t="shared" si="2"/>
        <v>0</v>
      </c>
      <c r="O40" s="129"/>
      <c r="P40" s="112"/>
      <c r="Q40" s="112"/>
      <c r="R40" s="112"/>
      <c r="S40" s="112"/>
      <c r="T40" s="113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</row>
    <row r="41" spans="1:140" s="5" customFormat="1" ht="26.25" thickBot="1" x14ac:dyDescent="0.3">
      <c r="A41" s="20"/>
      <c r="B41" s="133" t="s">
        <v>41</v>
      </c>
      <c r="C41" s="72"/>
      <c r="D41" s="134"/>
      <c r="E41" s="135"/>
      <c r="F41" s="135"/>
      <c r="G41" s="136"/>
      <c r="H41" s="117"/>
      <c r="I41" s="11"/>
      <c r="J41" s="11"/>
      <c r="K41" s="137">
        <f t="shared" si="2"/>
        <v>0</v>
      </c>
      <c r="L41" s="138">
        <f t="shared" si="2"/>
        <v>0</v>
      </c>
      <c r="M41" s="138">
        <f t="shared" si="2"/>
        <v>0</v>
      </c>
      <c r="N41" s="139">
        <f t="shared" si="2"/>
        <v>0</v>
      </c>
      <c r="O41" s="129"/>
      <c r="P41" s="112"/>
      <c r="Q41" s="112"/>
      <c r="R41" s="112"/>
      <c r="S41" s="112"/>
      <c r="T41" s="113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</row>
    <row r="42" spans="1:140" s="5" customFormat="1" ht="15.75" thickBot="1" x14ac:dyDescent="0.3">
      <c r="A42" s="20"/>
      <c r="B42" s="140" t="s">
        <v>42</v>
      </c>
      <c r="C42" s="80"/>
      <c r="D42" s="141">
        <v>1.6329849999999999</v>
      </c>
      <c r="E42" s="142">
        <v>5.1256000000000003E-2</v>
      </c>
      <c r="F42" s="142">
        <v>-1.4224035400000001</v>
      </c>
      <c r="G42" s="143">
        <v>0.1195567200000002</v>
      </c>
      <c r="H42" s="144"/>
      <c r="I42" s="11"/>
      <c r="J42" s="11"/>
      <c r="K42" s="137">
        <f t="shared" si="2"/>
        <v>-1.7610471386024393</v>
      </c>
      <c r="L42" s="138">
        <f t="shared" si="2"/>
        <v>-5.4470820635576497E-2</v>
      </c>
      <c r="M42" s="138">
        <f t="shared" si="2"/>
        <v>1.4818959892098347</v>
      </c>
      <c r="N42" s="139">
        <f t="shared" si="2"/>
        <v>-0.12231275722823436</v>
      </c>
      <c r="O42" s="129"/>
      <c r="P42" s="112"/>
      <c r="Q42" s="112"/>
      <c r="R42" s="112"/>
      <c r="S42" s="112"/>
      <c r="T42" s="113"/>
      <c r="U42" s="145" t="s">
        <v>10</v>
      </c>
      <c r="V42" s="219" t="s">
        <v>43</v>
      </c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</row>
    <row r="43" spans="1:140" s="5" customFormat="1" ht="15.75" thickBot="1" x14ac:dyDescent="0.3">
      <c r="A43" s="20"/>
      <c r="B43" s="86" t="s">
        <v>44</v>
      </c>
      <c r="C43" s="87"/>
      <c r="D43" s="146">
        <f>+D34-SUM(D36:D42)</f>
        <v>134.34320369771518</v>
      </c>
      <c r="E43" s="146">
        <f>+E34-SUM(E36:E42)</f>
        <v>150.00563115668791</v>
      </c>
      <c r="F43" s="146">
        <f>+F34-SUM(F36:F42)</f>
        <v>149.1595562517501</v>
      </c>
      <c r="G43" s="147">
        <f>+G34-SUM(G36:G42)</f>
        <v>154.194787578052</v>
      </c>
      <c r="H43" s="148"/>
      <c r="I43" s="11"/>
      <c r="J43" s="11"/>
      <c r="K43" s="149">
        <f>K34+SUM(K36:K42)</f>
        <v>144.87868196128315</v>
      </c>
      <c r="L43" s="150">
        <f>L34+SUM(L36:L42)</f>
        <v>159.41411403664725</v>
      </c>
      <c r="M43" s="150">
        <f>M34+SUM(M36:M42)</f>
        <v>155.39819885557034</v>
      </c>
      <c r="N43" s="151">
        <f>N34+SUM(N36:N42)</f>
        <v>157.74930609415688</v>
      </c>
      <c r="O43" s="151">
        <f>(O28-(LOOKUP(U42,K19:O19,K28:O28)-LOOKUP(U42,K33:O33,K43:O43)))+U43</f>
        <v>159.54856445025587</v>
      </c>
      <c r="P43" s="152"/>
      <c r="Q43" s="152"/>
      <c r="R43" s="152"/>
      <c r="S43" s="152"/>
      <c r="T43" s="153"/>
      <c r="U43" s="220"/>
      <c r="V43" s="219" t="s">
        <v>45</v>
      </c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</row>
    <row r="44" spans="1:140" s="5" customFormat="1" ht="39.950000000000003" customHeight="1" thickBot="1" x14ac:dyDescent="0.3">
      <c r="A44" s="20"/>
      <c r="B44" s="11"/>
      <c r="C44" s="154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55"/>
      <c r="O44" s="156"/>
      <c r="P44" s="157"/>
      <c r="Q44" s="157"/>
      <c r="R44" s="157"/>
      <c r="S44" s="157"/>
      <c r="T44" s="157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</row>
    <row r="45" spans="1:140" s="13" customFormat="1" ht="18.75" thickBot="1" x14ac:dyDescent="0.25">
      <c r="B45" s="158"/>
      <c r="C45" s="158"/>
      <c r="D45" s="158"/>
      <c r="E45" s="158"/>
      <c r="F45" s="158"/>
      <c r="G45" s="158"/>
      <c r="H45" s="159"/>
      <c r="J45" s="159"/>
      <c r="K45" s="160" t="str">
        <f>CONCATENATE("Incremental gain ($m, ","real June 2020",")")</f>
        <v>Incremental gain ($m, real June 2020)</v>
      </c>
      <c r="L45" s="161"/>
      <c r="M45" s="161"/>
      <c r="N45" s="161"/>
      <c r="O45" s="161"/>
      <c r="P45" s="161"/>
      <c r="Q45" s="161"/>
      <c r="R45" s="161"/>
      <c r="S45" s="161"/>
      <c r="T45" s="162"/>
      <c r="U45" s="12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</row>
    <row r="46" spans="1:140" s="13" customFormat="1" thickBot="1" x14ac:dyDescent="0.25">
      <c r="B46" s="158"/>
      <c r="C46" s="158"/>
      <c r="D46" s="158"/>
      <c r="E46" s="158"/>
      <c r="F46" s="158"/>
      <c r="G46" s="158"/>
      <c r="H46" s="159"/>
      <c r="J46" s="159"/>
      <c r="K46" s="236" t="s">
        <v>21</v>
      </c>
      <c r="L46" s="237"/>
      <c r="M46" s="237"/>
      <c r="N46" s="237"/>
      <c r="O46" s="238"/>
      <c r="P46" s="163"/>
      <c r="Q46" s="163"/>
      <c r="R46" s="163"/>
      <c r="S46" s="163"/>
      <c r="T46" s="164"/>
      <c r="U46" s="12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</row>
    <row r="47" spans="1:140" s="13" customFormat="1" thickBot="1" x14ac:dyDescent="0.25">
      <c r="B47" s="158"/>
      <c r="C47" s="158"/>
      <c r="D47" s="158"/>
      <c r="E47" s="158"/>
      <c r="F47" s="158"/>
      <c r="G47" s="158"/>
      <c r="H47" s="159"/>
      <c r="J47" s="159"/>
      <c r="K47" s="46" t="s">
        <v>8</v>
      </c>
      <c r="L47" s="47" t="s">
        <v>9</v>
      </c>
      <c r="M47" s="47" t="s">
        <v>10</v>
      </c>
      <c r="N47" s="47" t="s">
        <v>11</v>
      </c>
      <c r="O47" s="48" t="s">
        <v>12</v>
      </c>
      <c r="P47" s="112"/>
      <c r="Q47" s="112"/>
      <c r="R47" s="112"/>
      <c r="S47" s="112"/>
      <c r="T47" s="113"/>
      <c r="U47" s="12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</row>
    <row r="48" spans="1:140" s="5" customFormat="1" ht="15.75" thickBot="1" x14ac:dyDescent="0.3">
      <c r="A48" s="20"/>
      <c r="B48" s="11"/>
      <c r="C48" s="11"/>
      <c r="D48" s="11"/>
      <c r="E48" s="11"/>
      <c r="F48" s="11"/>
      <c r="G48" s="11"/>
      <c r="H48" s="11"/>
      <c r="J48" s="159"/>
      <c r="K48" s="165">
        <f>(K28-K43)</f>
        <v>3.7062156076644044</v>
      </c>
      <c r="L48" s="166">
        <f>(L28-L43)-(K28-K43)</f>
        <v>-13.624553073154516</v>
      </c>
      <c r="M48" s="166">
        <f>(M28-M43)-(L28-L43)</f>
        <v>5.0095109582996145</v>
      </c>
      <c r="N48" s="166">
        <f>(N28-N43)-(M28-M43)</f>
        <v>2.6538039172284869</v>
      </c>
      <c r="O48" s="167">
        <f>(O28-O43)-(N28-N43)</f>
        <v>-2.6538039172284869</v>
      </c>
      <c r="P48" s="152"/>
      <c r="Q48" s="152"/>
      <c r="R48" s="152"/>
      <c r="S48" s="152"/>
      <c r="T48" s="153"/>
      <c r="U48" s="62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</row>
    <row r="49" spans="1:140" ht="15.75" thickBot="1" x14ac:dyDescent="0.3"/>
    <row r="50" spans="1:140" s="5" customFormat="1" ht="18.75" thickBot="1" x14ac:dyDescent="0.3">
      <c r="A50" s="20"/>
      <c r="B50" s="6"/>
      <c r="C50" s="6"/>
      <c r="D50" s="11"/>
      <c r="E50" s="11"/>
      <c r="F50" s="11"/>
      <c r="G50" s="11"/>
      <c r="H50" s="11"/>
      <c r="J50" s="6"/>
      <c r="K50" s="168" t="s">
        <v>46</v>
      </c>
      <c r="L50" s="161"/>
      <c r="M50" s="161"/>
      <c r="N50" s="161"/>
      <c r="O50" s="161"/>
      <c r="P50" s="161"/>
      <c r="Q50" s="161"/>
      <c r="R50" s="161"/>
      <c r="S50" s="161"/>
      <c r="T50" s="162"/>
      <c r="U50" s="27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</row>
    <row r="51" spans="1:140" s="13" customFormat="1" ht="18.75" thickBot="1" x14ac:dyDescent="0.25">
      <c r="B51" s="158"/>
      <c r="C51" s="158"/>
      <c r="D51" s="158"/>
      <c r="E51" s="158"/>
      <c r="F51" s="158"/>
      <c r="G51" s="158"/>
      <c r="H51" s="169"/>
      <c r="J51" s="159"/>
      <c r="K51" s="226" t="s">
        <v>21</v>
      </c>
      <c r="L51" s="227"/>
      <c r="M51" s="227"/>
      <c r="N51" s="227"/>
      <c r="O51" s="227"/>
      <c r="P51" s="227"/>
      <c r="Q51" s="228"/>
      <c r="R51" s="228"/>
      <c r="S51" s="228"/>
      <c r="T51" s="229"/>
      <c r="U51" s="170" t="s">
        <v>47</v>
      </c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</row>
    <row r="52" spans="1:140" s="13" customFormat="1" ht="18.75" thickBot="1" x14ac:dyDescent="0.25">
      <c r="B52" s="158"/>
      <c r="C52" s="158"/>
      <c r="D52" s="158"/>
      <c r="E52" s="158"/>
      <c r="F52" s="158"/>
      <c r="G52" s="158"/>
      <c r="H52" s="169"/>
      <c r="J52" s="159"/>
      <c r="K52" s="46" t="s">
        <v>8</v>
      </c>
      <c r="L52" s="47" t="s">
        <v>9</v>
      </c>
      <c r="M52" s="47" t="s">
        <v>10</v>
      </c>
      <c r="N52" s="47" t="s">
        <v>11</v>
      </c>
      <c r="O52" s="48" t="s">
        <v>12</v>
      </c>
      <c r="P52" s="49" t="s">
        <v>22</v>
      </c>
      <c r="Q52" s="50" t="s">
        <v>23</v>
      </c>
      <c r="R52" s="50" t="s">
        <v>24</v>
      </c>
      <c r="S52" s="50" t="s">
        <v>25</v>
      </c>
      <c r="T52" s="51" t="s">
        <v>26</v>
      </c>
      <c r="U52" s="171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</row>
    <row r="53" spans="1:140" s="5" customFormat="1" ht="13.5" thickBot="1" x14ac:dyDescent="0.25">
      <c r="A53" s="6"/>
      <c r="B53" s="6"/>
      <c r="C53" s="6"/>
      <c r="D53" s="6"/>
      <c r="E53" s="6"/>
      <c r="F53" s="6"/>
      <c r="G53" s="6"/>
      <c r="H53" s="6"/>
      <c r="I53" s="6"/>
      <c r="J53" s="172" t="s">
        <v>8</v>
      </c>
      <c r="K53" s="173"/>
      <c r="L53" s="174">
        <f>$K$48</f>
        <v>3.7062156076644044</v>
      </c>
      <c r="M53" s="109">
        <f>$K$48</f>
        <v>3.7062156076644044</v>
      </c>
      <c r="N53" s="175">
        <f>$K$48</f>
        <v>3.7062156076644044</v>
      </c>
      <c r="O53" s="176">
        <f>$K$48</f>
        <v>3.7062156076644044</v>
      </c>
      <c r="P53" s="175">
        <f>$K$48</f>
        <v>3.7062156076644044</v>
      </c>
      <c r="Q53" s="177"/>
      <c r="R53" s="178"/>
      <c r="S53" s="178"/>
      <c r="T53" s="179"/>
      <c r="U53" s="180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</row>
    <row r="54" spans="1:140" s="5" customFormat="1" thickBot="1" x14ac:dyDescent="0.25">
      <c r="A54" s="158"/>
      <c r="B54" s="158"/>
      <c r="C54" s="158"/>
      <c r="D54" s="158"/>
      <c r="E54" s="158"/>
      <c r="F54" s="158"/>
      <c r="G54" s="158"/>
      <c r="H54" s="158"/>
      <c r="I54" s="158"/>
      <c r="J54" s="181" t="s">
        <v>9</v>
      </c>
      <c r="K54" s="182"/>
      <c r="L54" s="183"/>
      <c r="M54" s="184">
        <f>$L$48</f>
        <v>-13.624553073154516</v>
      </c>
      <c r="N54" s="185">
        <f>$L$48</f>
        <v>-13.624553073154516</v>
      </c>
      <c r="O54" s="186">
        <f>$L$48</f>
        <v>-13.624553073154516</v>
      </c>
      <c r="P54" s="185">
        <f>$L$48</f>
        <v>-13.624553073154516</v>
      </c>
      <c r="Q54" s="187">
        <f>$L$48</f>
        <v>-13.624553073154516</v>
      </c>
      <c r="R54" s="188"/>
      <c r="S54" s="189"/>
      <c r="T54" s="190"/>
      <c r="U54" s="180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</row>
    <row r="55" spans="1:140" s="5" customFormat="1" ht="13.5" thickBot="1" x14ac:dyDescent="0.25">
      <c r="A55" s="6"/>
      <c r="B55" s="6"/>
      <c r="C55" s="6"/>
      <c r="D55" s="6"/>
      <c r="E55" s="6"/>
      <c r="F55" s="6"/>
      <c r="G55" s="6"/>
      <c r="H55" s="6"/>
      <c r="I55" s="6"/>
      <c r="J55" s="181" t="s">
        <v>10</v>
      </c>
      <c r="K55" s="182"/>
      <c r="L55" s="189"/>
      <c r="M55" s="183"/>
      <c r="N55" s="191">
        <f>$M$48</f>
        <v>5.0095109582996145</v>
      </c>
      <c r="O55" s="186">
        <f>$M$48</f>
        <v>5.0095109582996145</v>
      </c>
      <c r="P55" s="185">
        <f>$M$48</f>
        <v>5.0095109582996145</v>
      </c>
      <c r="Q55" s="125">
        <f>$M$48</f>
        <v>5.0095109582996145</v>
      </c>
      <c r="R55" s="192">
        <f>$M$48</f>
        <v>5.0095109582996145</v>
      </c>
      <c r="S55" s="188"/>
      <c r="T55" s="190"/>
      <c r="U55" s="180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</row>
    <row r="56" spans="1:140" s="5" customFormat="1" thickBot="1" x14ac:dyDescent="0.25">
      <c r="A56" s="158"/>
      <c r="B56" s="158"/>
      <c r="C56" s="158"/>
      <c r="D56" s="158"/>
      <c r="E56" s="158"/>
      <c r="F56" s="158"/>
      <c r="G56" s="158"/>
      <c r="H56" s="158"/>
      <c r="I56" s="158"/>
      <c r="J56" s="181" t="s">
        <v>11</v>
      </c>
      <c r="K56" s="182"/>
      <c r="L56" s="189"/>
      <c r="M56" s="189"/>
      <c r="N56" s="183"/>
      <c r="O56" s="193">
        <f>$N$48</f>
        <v>2.6538039172284869</v>
      </c>
      <c r="P56" s="194">
        <f>$N$48</f>
        <v>2.6538039172284869</v>
      </c>
      <c r="Q56" s="138">
        <f>$N$48</f>
        <v>2.6538039172284869</v>
      </c>
      <c r="R56" s="185">
        <f>$N$48</f>
        <v>2.6538039172284869</v>
      </c>
      <c r="S56" s="187">
        <f>$N$48</f>
        <v>2.6538039172284869</v>
      </c>
      <c r="T56" s="195"/>
      <c r="U56" s="180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</row>
    <row r="57" spans="1:140" s="5" customFormat="1" ht="13.5" thickBot="1" x14ac:dyDescent="0.25">
      <c r="A57" s="6"/>
      <c r="B57" s="6"/>
      <c r="C57" s="6"/>
      <c r="D57" s="6"/>
      <c r="E57" s="6"/>
      <c r="F57" s="6"/>
      <c r="G57" s="6"/>
      <c r="H57" s="6"/>
      <c r="I57" s="6"/>
      <c r="J57" s="196" t="s">
        <v>12</v>
      </c>
      <c r="K57" s="197"/>
      <c r="L57" s="198"/>
      <c r="M57" s="198"/>
      <c r="N57" s="198"/>
      <c r="O57" s="199"/>
      <c r="P57" s="200">
        <f>+$O$48</f>
        <v>-2.6538039172284869</v>
      </c>
      <c r="Q57" s="201">
        <f>+$O$48</f>
        <v>-2.6538039172284869</v>
      </c>
      <c r="R57" s="200">
        <f>+$O$48</f>
        <v>-2.6538039172284869</v>
      </c>
      <c r="S57" s="202">
        <f>+$O$48</f>
        <v>-2.6538039172284869</v>
      </c>
      <c r="T57" s="167">
        <f>+$O$48</f>
        <v>-2.6538039172284869</v>
      </c>
      <c r="U57" s="203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</row>
    <row r="58" spans="1:140" s="5" customFormat="1" ht="15.75" customHeight="1" thickBot="1" x14ac:dyDescent="0.25">
      <c r="A58" s="158"/>
      <c r="B58" s="158"/>
      <c r="C58" s="158"/>
      <c r="D58" s="158"/>
      <c r="E58" s="158"/>
      <c r="F58" s="158"/>
      <c r="G58" s="158"/>
      <c r="H58" s="158"/>
      <c r="I58" s="158"/>
      <c r="J58" s="204" t="s">
        <v>48</v>
      </c>
      <c r="K58" s="205"/>
      <c r="L58" s="206"/>
      <c r="M58" s="206"/>
      <c r="N58" s="206"/>
      <c r="O58" s="207"/>
      <c r="P58" s="208">
        <f>+SUM(P53:P57)</f>
        <v>-4.9088265071904971</v>
      </c>
      <c r="Q58" s="209">
        <f>+SUM(Q53:Q57)</f>
        <v>-8.6150421148549015</v>
      </c>
      <c r="R58" s="210">
        <f>+SUM(R53:R57)</f>
        <v>5.0095109582996145</v>
      </c>
      <c r="S58" s="211">
        <f>+SUM(S53:S57)</f>
        <v>0</v>
      </c>
      <c r="T58" s="208">
        <f>+SUM(T53:T57)</f>
        <v>-2.6538039172284869</v>
      </c>
      <c r="U58" s="212">
        <f>+SUM(P58:T58)</f>
        <v>-11.168161580974271</v>
      </c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</row>
    <row r="59" spans="1:140" ht="13.5" thickBot="1" x14ac:dyDescent="0.25">
      <c r="A59" s="6"/>
    </row>
    <row r="60" spans="1:140" thickBot="1" x14ac:dyDescent="0.25">
      <c r="A60" s="158"/>
      <c r="B60" s="158"/>
      <c r="C60" s="158"/>
      <c r="D60" s="158"/>
      <c r="E60" s="158"/>
      <c r="F60" s="158"/>
      <c r="G60" s="158"/>
      <c r="H60" s="158"/>
      <c r="I60" s="158"/>
      <c r="J60" s="204" t="s">
        <v>49</v>
      </c>
      <c r="K60" s="213"/>
      <c r="L60" s="214"/>
      <c r="M60" s="214"/>
      <c r="N60" s="214"/>
      <c r="O60" s="215"/>
      <c r="P60" s="216">
        <f>P58</f>
        <v>-4.9088265071904971</v>
      </c>
      <c r="Q60" s="217">
        <f>Q58</f>
        <v>-8.6150421148549015</v>
      </c>
      <c r="R60" s="211">
        <f>R58</f>
        <v>5.0095109582996145</v>
      </c>
      <c r="S60" s="211">
        <f>S58</f>
        <v>0</v>
      </c>
      <c r="T60" s="216">
        <f>T58</f>
        <v>-2.6538039172284869</v>
      </c>
      <c r="U60" s="218">
        <f>+SUM(P60:T60)</f>
        <v>-11.168161580974271</v>
      </c>
    </row>
    <row r="62" spans="1:140" x14ac:dyDescent="0.25">
      <c r="U62" s="5"/>
    </row>
  </sheetData>
  <mergeCells count="12">
    <mergeCell ref="K51:T51"/>
    <mergeCell ref="C7:G7"/>
    <mergeCell ref="D17:H17"/>
    <mergeCell ref="K17:O17"/>
    <mergeCell ref="P17:T17"/>
    <mergeCell ref="D18:H18"/>
    <mergeCell ref="K18:O18"/>
    <mergeCell ref="D31:H31"/>
    <mergeCell ref="K31:O31"/>
    <mergeCell ref="D32:H32"/>
    <mergeCell ref="K32:O32"/>
    <mergeCell ref="K46:O4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p r o p e r t i e s   x m l n s = " h t t p : / / w w w . i m a n a g e . c o m / w o r k / x m l s c h e m a " >  
     < d o c u m e n t i d > A C C C a n d A E R ! 1 1 0 9 5 6 0 7 . 1 < / d o c u m e n t i d >  
     < s e n d e r i d > S J O V A < / s e n d e r i d >  
     < s e n d e r e m a i l > S L A V K O . J O V A N O S K I @ A E R . G O V . A U < / s e n d e r e m a i l >  
     < l a s t m o d i f i e d > 2 0 2 0 - 0 6 - 0 2 T 1 6 : 5 8 : 0 9 . 0 0 0 0 0 0 0 + 1 0 : 0 0 < / l a s t m o d i f i e d >  
     < d a t a b a s e > A C C C a n d A E R < / d a t a b a s e >  
 < / p r o p e r t i e s > 
</file>

<file path=customXml/itemProps1.xml><?xml version="1.0" encoding="utf-8"?>
<ds:datastoreItem xmlns:ds="http://schemas.openxmlformats.org/officeDocument/2006/customXml" ds:itemID="{37A106F6-9CFE-4BA3-8642-367D962EF364}">
  <ds:schemaRefs>
    <ds:schemaRef ds:uri="http://www.imanage.com/work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AER final decision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Jane Kelly</cp:lastModifiedBy>
  <dcterms:created xsi:type="dcterms:W3CDTF">2020-05-15T08:17:35Z</dcterms:created>
  <dcterms:modified xsi:type="dcterms:W3CDTF">2020-06-02T07:58:59Z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