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 activeTab="4"/>
  </bookViews>
  <sheets>
    <sheet name="Fee-based services" sheetId="1" r:id="rId1"/>
    <sheet name="Business hours" sheetId="3" r:id="rId2"/>
    <sheet name="After hours" sheetId="4" r:id="rId3"/>
    <sheet name="Quoted services" sheetId="2" r:id="rId4"/>
    <sheet name="Final decision labour rates" sheetId="6" r:id="rId5"/>
    <sheet name="AER maximum labour rates" sheetId="5" r:id="rId6"/>
  </sheets>
  <definedNames>
    <definedName name="CRCP_y4">#REF!</definedName>
    <definedName name="CRCP_y5">#REF!</definedName>
    <definedName name="dms_CF_TradingName">#REF!</definedName>
    <definedName name="dms_DollarReal">#REF!</definedName>
    <definedName name="dms_FRCPlength_Num">#REF!</definedName>
    <definedName name="dms_Header_Span">#REF!</definedName>
    <definedName name="dms_Model">#REF!</definedName>
    <definedName name="dms_Model_List">#REF!</definedName>
    <definedName name="dms_TradingName">#REF!</definedName>
    <definedName name="dms_TradingName_List">#REF!</definedName>
    <definedName name="dms_TradingNameFull_List">#REF!</definedName>
    <definedName name="dms_Worksheet_List">#REF!</definedName>
    <definedName name="FRCP_y1">#REF!</definedName>
    <definedName name="FRCP_y2">#REF!</definedName>
    <definedName name="FRCP_y3">#REF!</definedName>
    <definedName name="FRCP_y4">#REF!</definedName>
    <definedName name="FRCP_y5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5" l="1"/>
  <c r="C5" i="5" s="1"/>
  <c r="E15" i="6" s="1"/>
  <c r="F15" i="6" s="1"/>
  <c r="G15" i="6" s="1"/>
  <c r="H15" i="6" s="1"/>
  <c r="I15" i="6" s="1"/>
  <c r="B14" i="5"/>
  <c r="C14" i="5" s="1"/>
  <c r="B13" i="5"/>
  <c r="C13" i="5" s="1"/>
  <c r="B12" i="5"/>
  <c r="C12" i="5" s="1"/>
  <c r="B11" i="5"/>
  <c r="C11" i="5" s="1"/>
  <c r="B10" i="5"/>
  <c r="C10" i="5" s="1"/>
  <c r="C17" i="4"/>
  <c r="D17" i="4" s="1"/>
  <c r="E17" i="4" s="1"/>
  <c r="F17" i="4" s="1"/>
  <c r="G17" i="4" s="1"/>
  <c r="C16" i="4"/>
  <c r="D16" i="4" s="1"/>
  <c r="E16" i="4" s="1"/>
  <c r="F16" i="4" s="1"/>
  <c r="G16" i="4" s="1"/>
  <c r="C14" i="4"/>
  <c r="D14" i="4" s="1"/>
  <c r="E14" i="4" s="1"/>
  <c r="F14" i="4" s="1"/>
  <c r="G14" i="4" s="1"/>
  <c r="D7" i="4"/>
  <c r="E7" i="4" s="1"/>
  <c r="F7" i="4" s="1"/>
  <c r="G7" i="4" s="1"/>
  <c r="C7" i="4"/>
  <c r="C6" i="4"/>
  <c r="D6" i="4" s="1"/>
  <c r="E6" i="4" s="1"/>
  <c r="F6" i="4" s="1"/>
  <c r="G6" i="4" s="1"/>
  <c r="K5" i="4"/>
  <c r="C19" i="4" s="1"/>
  <c r="D19" i="4" s="1"/>
  <c r="E19" i="4" s="1"/>
  <c r="F19" i="4" s="1"/>
  <c r="G19" i="4" s="1"/>
  <c r="F29" i="3"/>
  <c r="G29" i="3" s="1"/>
  <c r="D29" i="3"/>
  <c r="E29" i="3" s="1"/>
  <c r="E28" i="3"/>
  <c r="F28" i="3" s="1"/>
  <c r="G28" i="3" s="1"/>
  <c r="D28" i="3"/>
  <c r="C26" i="3"/>
  <c r="D26" i="3" s="1"/>
  <c r="E26" i="3" s="1"/>
  <c r="F26" i="3" s="1"/>
  <c r="G26" i="3" s="1"/>
  <c r="C25" i="3"/>
  <c r="D25" i="3" s="1"/>
  <c r="E25" i="3" s="1"/>
  <c r="F25" i="3" s="1"/>
  <c r="G25" i="3" s="1"/>
  <c r="C23" i="3"/>
  <c r="D23" i="3" s="1"/>
  <c r="E23" i="3" s="1"/>
  <c r="F23" i="3" s="1"/>
  <c r="G23" i="3" s="1"/>
  <c r="G22" i="3"/>
  <c r="C22" i="3"/>
  <c r="D22" i="3" s="1"/>
  <c r="E22" i="3" s="1"/>
  <c r="F22" i="3" s="1"/>
  <c r="C20" i="3"/>
  <c r="D20" i="3" s="1"/>
  <c r="E20" i="3" s="1"/>
  <c r="F20" i="3" s="1"/>
  <c r="G20" i="3" s="1"/>
  <c r="C18" i="3"/>
  <c r="D18" i="3" s="1"/>
  <c r="E18" i="3" s="1"/>
  <c r="F18" i="3" s="1"/>
  <c r="G18" i="3" s="1"/>
  <c r="C17" i="3"/>
  <c r="D17" i="3" s="1"/>
  <c r="E17" i="3" s="1"/>
  <c r="F17" i="3" s="1"/>
  <c r="G17" i="3" s="1"/>
  <c r="D15" i="3"/>
  <c r="E15" i="3" s="1"/>
  <c r="F15" i="3" s="1"/>
  <c r="G15" i="3" s="1"/>
  <c r="C15" i="3"/>
  <c r="C14" i="3"/>
  <c r="D14" i="3" s="1"/>
  <c r="E14" i="3" s="1"/>
  <c r="F14" i="3" s="1"/>
  <c r="G14" i="3" s="1"/>
  <c r="D11" i="3"/>
  <c r="E11" i="3" s="1"/>
  <c r="F11" i="3" s="1"/>
  <c r="G11" i="3" s="1"/>
  <c r="C11" i="3"/>
  <c r="D8" i="3"/>
  <c r="E8" i="3" s="1"/>
  <c r="F8" i="3" s="1"/>
  <c r="G8" i="3" s="1"/>
  <c r="C8" i="3"/>
  <c r="C7" i="3"/>
  <c r="D7" i="3" s="1"/>
  <c r="E7" i="3" s="1"/>
  <c r="F7" i="3" s="1"/>
  <c r="G7" i="3" s="1"/>
  <c r="K5" i="3"/>
  <c r="C21" i="3" s="1"/>
  <c r="D21" i="3" s="1"/>
  <c r="E21" i="3" s="1"/>
  <c r="F21" i="3" s="1"/>
  <c r="G21" i="3" s="1"/>
  <c r="C4" i="5" l="1"/>
  <c r="E14" i="6" s="1"/>
  <c r="F14" i="6" s="1"/>
  <c r="G14" i="6" s="1"/>
  <c r="H14" i="6" s="1"/>
  <c r="I14" i="6" s="1"/>
  <c r="C7" i="5"/>
  <c r="E17" i="6" s="1"/>
  <c r="F17" i="6" s="1"/>
  <c r="G17" i="6" s="1"/>
  <c r="H17" i="6" s="1"/>
  <c r="I17" i="6" s="1"/>
  <c r="C6" i="5"/>
  <c r="E16" i="6" s="1"/>
  <c r="F16" i="6" s="1"/>
  <c r="G16" i="6" s="1"/>
  <c r="H16" i="6" s="1"/>
  <c r="I16" i="6" s="1"/>
  <c r="E22" i="6"/>
  <c r="F22" i="6" s="1"/>
  <c r="G22" i="6" s="1"/>
  <c r="H22" i="6" s="1"/>
  <c r="I22" i="6" s="1"/>
  <c r="E21" i="6"/>
  <c r="F21" i="6" s="1"/>
  <c r="G21" i="6" s="1"/>
  <c r="H21" i="6" s="1"/>
  <c r="I21" i="6" s="1"/>
  <c r="C3" i="5"/>
  <c r="E13" i="6" s="1"/>
  <c r="F13" i="6" s="1"/>
  <c r="G13" i="6" s="1"/>
  <c r="H13" i="6" s="1"/>
  <c r="I13" i="6" s="1"/>
  <c r="E23" i="6"/>
  <c r="F23" i="6" s="1"/>
  <c r="G23" i="6" s="1"/>
  <c r="H23" i="6" s="1"/>
  <c r="I23" i="6" s="1"/>
  <c r="E20" i="6"/>
  <c r="F20" i="6" s="1"/>
  <c r="G20" i="6" s="1"/>
  <c r="H20" i="6" s="1"/>
  <c r="I20" i="6" s="1"/>
  <c r="C12" i="4"/>
  <c r="D12" i="4" s="1"/>
  <c r="E12" i="4" s="1"/>
  <c r="F12" i="4" s="1"/>
  <c r="G12" i="4" s="1"/>
  <c r="C10" i="3"/>
  <c r="D10" i="3" s="1"/>
  <c r="E10" i="3" s="1"/>
  <c r="F10" i="3" s="1"/>
  <c r="G10" i="3" s="1"/>
  <c r="C19" i="3"/>
  <c r="D19" i="3" s="1"/>
  <c r="E19" i="3" s="1"/>
  <c r="F19" i="3" s="1"/>
  <c r="G19" i="3" s="1"/>
  <c r="C27" i="3"/>
  <c r="D27" i="3" s="1"/>
  <c r="E27" i="3" s="1"/>
  <c r="F27" i="3" s="1"/>
  <c r="G27" i="3" s="1"/>
  <c r="C8" i="4"/>
  <c r="D8" i="4" s="1"/>
  <c r="E8" i="4" s="1"/>
  <c r="F8" i="4" s="1"/>
  <c r="G8" i="4" s="1"/>
  <c r="C18" i="4"/>
  <c r="D18" i="4" s="1"/>
  <c r="E18" i="4" s="1"/>
  <c r="F18" i="4" s="1"/>
  <c r="G18" i="4" s="1"/>
  <c r="C6" i="3"/>
  <c r="D6" i="3" s="1"/>
  <c r="E6" i="3" s="1"/>
  <c r="F6" i="3" s="1"/>
  <c r="G6" i="3" s="1"/>
  <c r="C16" i="3"/>
  <c r="D16" i="3" s="1"/>
  <c r="E16" i="3" s="1"/>
  <c r="F16" i="3" s="1"/>
  <c r="G16" i="3" s="1"/>
  <c r="C24" i="3"/>
  <c r="D24" i="3" s="1"/>
  <c r="E24" i="3" s="1"/>
  <c r="F24" i="3" s="1"/>
  <c r="G24" i="3" s="1"/>
  <c r="C15" i="4"/>
  <c r="D15" i="4" s="1"/>
  <c r="E15" i="4" s="1"/>
  <c r="F15" i="4" s="1"/>
  <c r="G15" i="4" s="1"/>
  <c r="C12" i="3"/>
  <c r="D12" i="3" s="1"/>
  <c r="E12" i="3" s="1"/>
  <c r="F12" i="3" s="1"/>
  <c r="G12" i="3" s="1"/>
  <c r="C11" i="4"/>
  <c r="D11" i="4" s="1"/>
  <c r="E11" i="4" s="1"/>
  <c r="F11" i="4" s="1"/>
  <c r="G11" i="4" s="1"/>
  <c r="C10" i="4"/>
  <c r="D10" i="4" s="1"/>
  <c r="E10" i="4" s="1"/>
  <c r="F10" i="4" s="1"/>
  <c r="G10" i="4" s="1"/>
</calcChain>
</file>

<file path=xl/sharedStrings.xml><?xml version="1.0" encoding="utf-8"?>
<sst xmlns="http://schemas.openxmlformats.org/spreadsheetml/2006/main" count="164" uniqueCount="71">
  <si>
    <t>Business hours</t>
  </si>
  <si>
    <t xml:space="preserve">$ June 2021 </t>
  </si>
  <si>
    <t>$2021-22</t>
  </si>
  <si>
    <t>Basic connection services</t>
  </si>
  <si>
    <t>Powercor revised proposal 2021/22</t>
  </si>
  <si>
    <t>AER final decision 2021/22</t>
  </si>
  <si>
    <t>2022/23</t>
  </si>
  <si>
    <t>2023/24</t>
  </si>
  <si>
    <t>2024/25</t>
  </si>
  <si>
    <t>2025/26</t>
  </si>
  <si>
    <t>CPI</t>
  </si>
  <si>
    <t>Single phase</t>
  </si>
  <si>
    <t>ABS CPI</t>
  </si>
  <si>
    <t>Multi-phase DC</t>
  </si>
  <si>
    <t>Multi-phase CT</t>
  </si>
  <si>
    <t>Metering and network ancillary services</t>
  </si>
  <si>
    <t>Meter/NMI/site investigation</t>
  </si>
  <si>
    <t>Meter accuracy test</t>
  </si>
  <si>
    <t>Meter accuracy test - additional meters</t>
  </si>
  <si>
    <t>Special reading</t>
  </si>
  <si>
    <t>Remote meter reconfiguration</t>
  </si>
  <si>
    <t>Manual re-energisation (including customer transfer)</t>
  </si>
  <si>
    <t>Manual re-energisation (same day)</t>
  </si>
  <si>
    <t>Manual de-energisation</t>
  </si>
  <si>
    <t>Failed field visit for lower cost services (simple tasks)</t>
  </si>
  <si>
    <t>Isolation of supply or reconnection, excluding HV (single)</t>
  </si>
  <si>
    <t>Isolation of supply and reconnection after isolation, excluding HV (same day)</t>
  </si>
  <si>
    <t>Standard alteration, &lt;60 minutes</t>
  </si>
  <si>
    <t>Complex alteration, &gt; 60 minutes</t>
  </si>
  <si>
    <t>Failed field visit (complex tasks)</t>
  </si>
  <si>
    <t xml:space="preserve">Installation of nightwatchman lights (LED medium output) </t>
  </si>
  <si>
    <t>Quoted service</t>
  </si>
  <si>
    <t xml:space="preserve">Installation of nightwatchman lights (LED high output) </t>
  </si>
  <si>
    <t>Total fee-based services BH</t>
  </si>
  <si>
    <t>Fee-based service BH</t>
  </si>
  <si>
    <t>After hours</t>
  </si>
  <si>
    <t xml:space="preserve">Failed field visit (unable to perform customer requested task) </t>
  </si>
  <si>
    <t>Total fee-based services AH</t>
  </si>
  <si>
    <t>Fee-based service AH</t>
  </si>
  <si>
    <t>2020-21</t>
  </si>
  <si>
    <t>2021-22</t>
  </si>
  <si>
    <t>BH</t>
  </si>
  <si>
    <t>Marsden Jacob</t>
  </si>
  <si>
    <t>Administrative officer</t>
  </si>
  <si>
    <t>Field officer</t>
  </si>
  <si>
    <t>Technical specialist</t>
  </si>
  <si>
    <t>Engineer</t>
  </si>
  <si>
    <t>Senior engineer</t>
  </si>
  <si>
    <t>AH</t>
  </si>
  <si>
    <t>X</t>
  </si>
  <si>
    <t>POWERCOR LABOUR RATES</t>
  </si>
  <si>
    <t>2021/22</t>
  </si>
  <si>
    <t>Inflation forecast</t>
  </si>
  <si>
    <t>Inflation from June 2019</t>
  </si>
  <si>
    <t>Real labour price growth (AER final decision)</t>
  </si>
  <si>
    <t>Real escalation from 2019</t>
  </si>
  <si>
    <t>Powercor revised proposal</t>
  </si>
  <si>
    <t>AER final decision</t>
  </si>
  <si>
    <t xml:space="preserve">Labour rates </t>
  </si>
  <si>
    <t>Forecast</t>
  </si>
  <si>
    <t>(including on-costs and overheads)</t>
  </si>
  <si>
    <t>$ Jun 2021</t>
  </si>
  <si>
    <t>Normal time</t>
  </si>
  <si>
    <t>Administration</t>
  </si>
  <si>
    <t>Internal labour</t>
  </si>
  <si>
    <t xml:space="preserve">Field worker </t>
  </si>
  <si>
    <t xml:space="preserve">Technical </t>
  </si>
  <si>
    <t>Overtime</t>
  </si>
  <si>
    <t>NA</t>
  </si>
  <si>
    <t>New connection where Powercor is the metering coordinator</t>
  </si>
  <si>
    <t>New connection where Powercor is not the metering coordinator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</si>
</sst>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_);[Red]\(&quot;$&quot;#,##0\)"/>
    <numFmt numFmtId="165" formatCode="_(&quot;$&quot;* #,##0.00_);_(&quot;$&quot;* \(#,##0.00\);_(&quot;$&quot;* &quot;-&quot;??_);_(@_)"/>
    <numFmt numFmtId="166" formatCode="0.00000"/>
    <numFmt numFmtId="167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rgb="FFFFFFFF"/>
      <name val="Calibri"/>
      <family val="2"/>
      <scheme val="minor"/>
    </font>
    <font>
      <sz val="9"/>
      <color rgb="FF333333"/>
      <name val="Calibri"/>
      <family val="2"/>
      <scheme val="minor"/>
    </font>
    <font>
      <sz val="10"/>
      <name val="Arial"/>
      <family val="2"/>
    </font>
    <font>
      <sz val="11"/>
      <color rgb="FF0000FF"/>
      <name val="Calibri"/>
      <family val="2"/>
      <scheme val="minor"/>
    </font>
    <font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0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1E398D"/>
      </left>
      <right/>
      <top/>
      <bottom/>
      <diagonal/>
    </border>
    <border>
      <left style="thin">
        <color rgb="FFCC0000"/>
      </left>
      <right style="thin">
        <color rgb="FFCC0000"/>
      </right>
      <top style="thin">
        <color rgb="FFCC0000"/>
      </top>
      <bottom style="thin">
        <color rgb="FFCC0000"/>
      </bottom>
      <diagonal/>
    </border>
    <border>
      <left style="thin">
        <color rgb="FFCC0000"/>
      </left>
      <right/>
      <top style="thin">
        <color rgb="FFCC0000"/>
      </top>
      <bottom style="thin">
        <color rgb="FFCC0000"/>
      </bottom>
      <diagonal/>
    </border>
    <border>
      <left/>
      <right/>
      <top style="thin">
        <color rgb="FFCC0000"/>
      </top>
      <bottom style="thin">
        <color rgb="FFCC0000"/>
      </bottom>
      <diagonal/>
    </border>
    <border>
      <left/>
      <right style="thin">
        <color rgb="FFCC0000"/>
      </right>
      <top style="thin">
        <color rgb="FFCC0000"/>
      </top>
      <bottom style="thin">
        <color rgb="FFCC0000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  <xf numFmtId="9" fontId="5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8" fillId="0" borderId="0"/>
  </cellStyleXfs>
  <cellXfs count="57">
    <xf numFmtId="0" fontId="0" fillId="0" borderId="0" xfId="0"/>
    <xf numFmtId="0" fontId="2" fillId="2" borderId="0" xfId="2" applyFont="1" applyFill="1" applyBorder="1" applyAlignment="1">
      <alignment horizontal="left" vertical="center"/>
    </xf>
    <xf numFmtId="0" fontId="5" fillId="0" borderId="0" xfId="2"/>
    <xf numFmtId="0" fontId="5" fillId="0" borderId="0" xfId="2" applyFill="1" applyBorder="1"/>
    <xf numFmtId="164" fontId="6" fillId="0" borderId="1" xfId="2" applyNumberFormat="1" applyFont="1" applyBorder="1" applyAlignment="1"/>
    <xf numFmtId="0" fontId="7" fillId="0" borderId="0" xfId="2" applyFont="1"/>
    <xf numFmtId="0" fontId="9" fillId="2" borderId="2" xfId="3" applyFont="1" applyFill="1" applyBorder="1" applyAlignment="1">
      <alignment vertical="center" wrapText="1"/>
    </xf>
    <xf numFmtId="0" fontId="6" fillId="3" borderId="3" xfId="3" applyFont="1" applyFill="1" applyBorder="1" applyAlignment="1">
      <alignment horizontal="right" vertical="center" wrapText="1"/>
    </xf>
    <xf numFmtId="0" fontId="9" fillId="2" borderId="3" xfId="3" applyFont="1" applyFill="1" applyBorder="1" applyAlignment="1">
      <alignment horizontal="right" vertical="center" wrapText="1"/>
    </xf>
    <xf numFmtId="0" fontId="6" fillId="0" borderId="2" xfId="3" applyFont="1" applyFill="1" applyBorder="1" applyAlignment="1">
      <alignment vertical="center" wrapText="1"/>
    </xf>
    <xf numFmtId="0" fontId="6" fillId="0" borderId="4" xfId="3" applyFont="1" applyFill="1" applyBorder="1" applyAlignment="1">
      <alignment vertical="center" wrapText="1"/>
    </xf>
    <xf numFmtId="0" fontId="6" fillId="0" borderId="5" xfId="3" applyFont="1" applyFill="1" applyBorder="1" applyAlignment="1">
      <alignment vertical="center" wrapText="1"/>
    </xf>
    <xf numFmtId="0" fontId="3" fillId="0" borderId="0" xfId="2" applyFont="1"/>
    <xf numFmtId="10" fontId="0" fillId="0" borderId="0" xfId="4" applyNumberFormat="1" applyFont="1" applyFill="1" applyBorder="1"/>
    <xf numFmtId="0" fontId="10" fillId="0" borderId="2" xfId="3" applyFont="1" applyBorder="1" applyAlignment="1">
      <alignment vertical="center" wrapText="1"/>
    </xf>
    <xf numFmtId="165" fontId="10" fillId="0" borderId="3" xfId="5" applyFont="1" applyBorder="1" applyAlignment="1">
      <alignment vertical="center" wrapText="1"/>
    </xf>
    <xf numFmtId="0" fontId="5" fillId="0" borderId="0" xfId="2" applyFill="1"/>
    <xf numFmtId="17" fontId="5" fillId="0" borderId="0" xfId="2" applyNumberFormat="1"/>
    <xf numFmtId="0" fontId="9" fillId="2" borderId="3" xfId="3" applyFont="1" applyFill="1" applyBorder="1" applyAlignment="1">
      <alignment vertical="center" wrapText="1"/>
    </xf>
    <xf numFmtId="0" fontId="10" fillId="0" borderId="3" xfId="3" applyFont="1" applyBorder="1" applyAlignment="1">
      <alignment vertical="center" wrapText="1"/>
    </xf>
    <xf numFmtId="165" fontId="10" fillId="0" borderId="3" xfId="5" applyFont="1" applyBorder="1" applyAlignment="1">
      <alignment horizontal="center" vertical="center" wrapText="1"/>
    </xf>
    <xf numFmtId="165" fontId="10" fillId="0" borderId="3" xfId="5" applyFont="1" applyBorder="1" applyAlignment="1">
      <alignment horizontal="right" vertical="center" wrapText="1"/>
    </xf>
    <xf numFmtId="0" fontId="9" fillId="2" borderId="6" xfId="3" applyFont="1" applyFill="1" applyBorder="1" applyAlignment="1">
      <alignment vertical="center" wrapText="1"/>
    </xf>
    <xf numFmtId="0" fontId="2" fillId="4" borderId="0" xfId="2" applyFont="1" applyFill="1" applyBorder="1" applyAlignment="1">
      <alignment horizontal="left" vertical="center"/>
    </xf>
    <xf numFmtId="164" fontId="6" fillId="0" borderId="0" xfId="2" applyNumberFormat="1" applyFont="1" applyBorder="1" applyAlignment="1"/>
    <xf numFmtId="0" fontId="9" fillId="4" borderId="7" xfId="3" applyFont="1" applyFill="1" applyBorder="1" applyAlignment="1">
      <alignment vertical="center" wrapText="1"/>
    </xf>
    <xf numFmtId="0" fontId="9" fillId="4" borderId="7" xfId="3" applyFont="1" applyFill="1" applyBorder="1" applyAlignment="1">
      <alignment horizontal="right" vertical="center" wrapText="1"/>
    </xf>
    <xf numFmtId="0" fontId="6" fillId="0" borderId="7" xfId="3" applyFont="1" applyFill="1" applyBorder="1" applyAlignment="1">
      <alignment vertical="center" wrapText="1"/>
    </xf>
    <xf numFmtId="0" fontId="6" fillId="0" borderId="8" xfId="3" applyFont="1" applyFill="1" applyBorder="1" applyAlignment="1">
      <alignment vertical="center" wrapText="1"/>
    </xf>
    <xf numFmtId="0" fontId="6" fillId="0" borderId="9" xfId="3" applyFont="1" applyFill="1" applyBorder="1" applyAlignment="1">
      <alignment vertical="center" wrapText="1"/>
    </xf>
    <xf numFmtId="0" fontId="6" fillId="0" borderId="10" xfId="3" applyFont="1" applyFill="1" applyBorder="1" applyAlignment="1">
      <alignment vertical="center" wrapText="1"/>
    </xf>
    <xf numFmtId="0" fontId="10" fillId="0" borderId="7" xfId="3" applyFont="1" applyBorder="1" applyAlignment="1">
      <alignment vertical="center" wrapText="1"/>
    </xf>
    <xf numFmtId="165" fontId="10" fillId="0" borderId="7" xfId="5" applyFont="1" applyBorder="1" applyAlignment="1">
      <alignment vertical="center" wrapText="1"/>
    </xf>
    <xf numFmtId="165" fontId="10" fillId="0" borderId="7" xfId="6" applyNumberFormat="1" applyFont="1" applyBorder="1" applyAlignment="1">
      <alignment vertical="center" wrapText="1"/>
    </xf>
    <xf numFmtId="165" fontId="10" fillId="0" borderId="7" xfId="6" applyNumberFormat="1" applyFont="1" applyBorder="1" applyAlignment="1">
      <alignment horizontal="center" vertical="center" wrapText="1"/>
    </xf>
    <xf numFmtId="165" fontId="10" fillId="0" borderId="7" xfId="5" applyFont="1" applyBorder="1" applyAlignment="1">
      <alignment horizontal="center" vertical="center" wrapText="1"/>
    </xf>
    <xf numFmtId="0" fontId="9" fillId="4" borderId="6" xfId="3" applyFont="1" applyFill="1" applyBorder="1" applyAlignment="1">
      <alignment vertical="center" wrapText="1"/>
    </xf>
    <xf numFmtId="0" fontId="3" fillId="0" borderId="0" xfId="0" applyFont="1"/>
    <xf numFmtId="2" fontId="0" fillId="0" borderId="0" xfId="0" applyNumberFormat="1"/>
    <xf numFmtId="10" fontId="0" fillId="0" borderId="0" xfId="1" applyNumberFormat="1" applyFont="1"/>
    <xf numFmtId="166" fontId="0" fillId="0" borderId="0" xfId="0" applyNumberFormat="1"/>
    <xf numFmtId="17" fontId="0" fillId="0" borderId="0" xfId="0" applyNumberFormat="1"/>
    <xf numFmtId="0" fontId="0" fillId="0" borderId="11" xfId="0" applyBorder="1"/>
    <xf numFmtId="0" fontId="3" fillId="0" borderId="11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center"/>
    </xf>
    <xf numFmtId="0" fontId="0" fillId="3" borderId="0" xfId="0" applyFill="1"/>
    <xf numFmtId="10" fontId="4" fillId="0" borderId="0" xfId="0" applyNumberFormat="1" applyFont="1" applyFill="1"/>
    <xf numFmtId="10" fontId="12" fillId="3" borderId="0" xfId="0" applyNumberFormat="1" applyFont="1" applyFill="1"/>
    <xf numFmtId="10" fontId="4" fillId="0" borderId="0" xfId="1" applyNumberFormat="1" applyFont="1" applyFill="1"/>
    <xf numFmtId="0" fontId="3" fillId="3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0" fillId="0" borderId="0" xfId="0" applyFont="1"/>
    <xf numFmtId="167" fontId="0" fillId="3" borderId="0" xfId="0" applyNumberFormat="1" applyFill="1"/>
    <xf numFmtId="167" fontId="0" fillId="0" borderId="0" xfId="0" applyNumberFormat="1"/>
    <xf numFmtId="0" fontId="2" fillId="2" borderId="0" xfId="2" applyFont="1" applyFill="1" applyBorder="1" applyAlignment="1">
      <alignment horizontal="center" vertical="center"/>
    </xf>
    <xf numFmtId="0" fontId="2" fillId="4" borderId="0" xfId="2" applyFont="1" applyFill="1" applyBorder="1" applyAlignment="1">
      <alignment horizontal="center" vertical="center"/>
    </xf>
  </cellXfs>
  <cellStyles count="7">
    <cellStyle name="Currency 2" xfId="5"/>
    <cellStyle name="Normal" xfId="0" builtinId="0"/>
    <cellStyle name="Normal 2" xfId="2"/>
    <cellStyle name="Normal 247" xfId="3"/>
    <cellStyle name="Normal 248" xfId="6"/>
    <cellStyle name="Percent" xfId="1" builtin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</xdr:colOff>
      <xdr:row>1</xdr:row>
      <xdr:rowOff>174171</xdr:rowOff>
    </xdr:from>
    <xdr:to>
      <xdr:col>11</xdr:col>
      <xdr:colOff>0</xdr:colOff>
      <xdr:row>9</xdr:row>
      <xdr:rowOff>0</xdr:rowOff>
    </xdr:to>
    <xdr:sp macro="" textlink="">
      <xdr:nvSpPr>
        <xdr:cNvPr id="2" name="TextBox 1"/>
        <xdr:cNvSpPr txBox="1"/>
      </xdr:nvSpPr>
      <xdr:spPr>
        <a:xfrm>
          <a:off x="5263242" y="364671"/>
          <a:ext cx="4653644" cy="13498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 u="sng"/>
            <a:t>Note:</a:t>
          </a:r>
        </a:p>
        <a:p>
          <a:r>
            <a:rPr lang="en-AU" sz="1100"/>
            <a:t>We</a:t>
          </a:r>
          <a:r>
            <a:rPr lang="en-AU" sz="1100" baseline="0"/>
            <a:t> used the Marsden Jacob labour rates as part of our assessment of Powercor's ancillary network services proposals (for more details, see AER, </a:t>
          </a:r>
          <a:r>
            <a:rPr lang="en-AU" i="1"/>
            <a:t>Draft decision:</a:t>
          </a:r>
          <a:r>
            <a:rPr lang="en-AU" i="1" baseline="0"/>
            <a:t> </a:t>
          </a:r>
          <a:r>
            <a:rPr lang="en-AU" i="1"/>
            <a:t>Powercor distribution determination 2021 to 2026: Attachment 16: Alternative control services</a:t>
          </a:r>
          <a:r>
            <a:rPr lang="en-AU"/>
            <a:t>, September 2020).</a:t>
          </a:r>
          <a:endParaRPr lang="en-AU" sz="1100" baseline="0"/>
        </a:p>
        <a:p>
          <a:r>
            <a:rPr lang="en-AU" sz="1100"/>
            <a:t>The labour rates that apply to Powercor for the 2021-22 regulatory year</a:t>
          </a:r>
          <a:r>
            <a:rPr lang="en-AU" sz="1100" baseline="0"/>
            <a:t> are in the "Final decision labour rates" sheet.</a:t>
          </a:r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"/>
  <sheetViews>
    <sheetView showGridLines="0" workbookViewId="0">
      <selection activeCell="C18" sqref="C1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2"/>
  <sheetViews>
    <sheetView showGridLines="0" zoomScaleNormal="100" workbookViewId="0">
      <selection activeCell="A9" sqref="A9"/>
    </sheetView>
  </sheetViews>
  <sheetFormatPr defaultRowHeight="12.75" x14ac:dyDescent="0.2"/>
  <cols>
    <col min="1" max="1" width="80.28515625" style="2" customWidth="1"/>
    <col min="2" max="3" width="10.28515625" style="2" customWidth="1"/>
    <col min="4" max="4" width="9" style="2" customWidth="1"/>
    <col min="5" max="6" width="9.140625" style="2"/>
    <col min="7" max="7" width="9.140625" style="2" customWidth="1"/>
    <col min="8" max="8" width="0.28515625" style="2" customWidth="1"/>
    <col min="9" max="9" width="9.140625" style="2"/>
    <col min="10" max="16384" width="9.140625" style="3"/>
  </cols>
  <sheetData>
    <row r="2" spans="1:11" ht="15" x14ac:dyDescent="0.2">
      <c r="A2" s="1" t="s">
        <v>0</v>
      </c>
      <c r="B2" s="55"/>
      <c r="C2" s="55"/>
      <c r="D2" s="55"/>
      <c r="E2" s="55"/>
      <c r="F2" s="55"/>
      <c r="G2" s="55"/>
    </row>
    <row r="3" spans="1:11" x14ac:dyDescent="0.2">
      <c r="B3" s="4" t="s">
        <v>1</v>
      </c>
      <c r="C3" s="4" t="s">
        <v>2</v>
      </c>
      <c r="D3" s="4" t="s">
        <v>2</v>
      </c>
      <c r="E3" s="4" t="s">
        <v>2</v>
      </c>
      <c r="F3" s="4" t="s">
        <v>2</v>
      </c>
      <c r="G3" s="4" t="s">
        <v>2</v>
      </c>
      <c r="H3" s="5"/>
    </row>
    <row r="4" spans="1:11" ht="51" x14ac:dyDescent="0.2">
      <c r="A4" s="6" t="s">
        <v>3</v>
      </c>
      <c r="B4" s="7" t="s">
        <v>4</v>
      </c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</row>
    <row r="5" spans="1:11" ht="15" x14ac:dyDescent="0.25">
      <c r="A5" s="9" t="s">
        <v>69</v>
      </c>
      <c r="B5" s="10"/>
      <c r="C5" s="10"/>
      <c r="D5" s="10"/>
      <c r="E5" s="10"/>
      <c r="F5" s="10"/>
      <c r="G5" s="11"/>
      <c r="J5" s="12" t="s">
        <v>10</v>
      </c>
      <c r="K5" s="13">
        <f>K8/K7-1</f>
        <v>8.6058519793459354E-3</v>
      </c>
    </row>
    <row r="6" spans="1:11" ht="15" x14ac:dyDescent="0.25">
      <c r="A6" s="14" t="s">
        <v>11</v>
      </c>
      <c r="B6" s="15">
        <v>506.76</v>
      </c>
      <c r="C6" s="15">
        <f t="shared" ref="C6:C8" si="0">$B6*(1+$K$5)</f>
        <v>511.12110154905332</v>
      </c>
      <c r="D6" s="15">
        <f t="shared" ref="D6:G8" si="1">C6</f>
        <v>511.12110154905332</v>
      </c>
      <c r="E6" s="15">
        <f t="shared" si="1"/>
        <v>511.12110154905332</v>
      </c>
      <c r="F6" s="15">
        <f t="shared" si="1"/>
        <v>511.12110154905332</v>
      </c>
      <c r="G6" s="15">
        <f t="shared" si="1"/>
        <v>511.12110154905332</v>
      </c>
      <c r="H6" s="16"/>
      <c r="J6" s="12" t="s">
        <v>12</v>
      </c>
      <c r="K6" s="2"/>
    </row>
    <row r="7" spans="1:11" s="2" customFormat="1" x14ac:dyDescent="0.2">
      <c r="A7" s="14" t="s">
        <v>13</v>
      </c>
      <c r="B7" s="15">
        <v>627.61</v>
      </c>
      <c r="C7" s="15">
        <f t="shared" si="0"/>
        <v>633.01111876075731</v>
      </c>
      <c r="D7" s="15">
        <f t="shared" si="1"/>
        <v>633.01111876075731</v>
      </c>
      <c r="E7" s="15">
        <f t="shared" si="1"/>
        <v>633.01111876075731</v>
      </c>
      <c r="F7" s="15">
        <f t="shared" si="1"/>
        <v>633.01111876075731</v>
      </c>
      <c r="G7" s="15">
        <f t="shared" si="1"/>
        <v>633.01111876075731</v>
      </c>
      <c r="J7" s="17">
        <v>43800</v>
      </c>
      <c r="K7" s="2">
        <v>116.2</v>
      </c>
    </row>
    <row r="8" spans="1:11" s="2" customFormat="1" x14ac:dyDescent="0.2">
      <c r="A8" s="14" t="s">
        <v>14</v>
      </c>
      <c r="B8" s="15">
        <v>2457.36</v>
      </c>
      <c r="C8" s="15">
        <f t="shared" si="0"/>
        <v>2478.5076764199657</v>
      </c>
      <c r="D8" s="15">
        <f t="shared" si="1"/>
        <v>2478.5076764199657</v>
      </c>
      <c r="E8" s="15">
        <f t="shared" si="1"/>
        <v>2478.5076764199657</v>
      </c>
      <c r="F8" s="15">
        <f t="shared" si="1"/>
        <v>2478.5076764199657</v>
      </c>
      <c r="G8" s="15">
        <f t="shared" si="1"/>
        <v>2478.5076764199657</v>
      </c>
      <c r="J8" s="17">
        <v>44166</v>
      </c>
      <c r="K8" s="2">
        <v>117.2</v>
      </c>
    </row>
    <row r="9" spans="1:11" s="2" customFormat="1" x14ac:dyDescent="0.2">
      <c r="A9" s="9" t="s">
        <v>70</v>
      </c>
      <c r="B9" s="10"/>
      <c r="C9" s="10"/>
      <c r="D9" s="10"/>
      <c r="E9" s="10"/>
      <c r="F9" s="10"/>
      <c r="G9" s="11"/>
      <c r="J9" s="3"/>
      <c r="K9" s="3"/>
    </row>
    <row r="10" spans="1:11" s="2" customFormat="1" x14ac:dyDescent="0.2">
      <c r="A10" s="14" t="s">
        <v>11</v>
      </c>
      <c r="B10" s="15">
        <v>473.99</v>
      </c>
      <c r="C10" s="15">
        <f t="shared" ref="C10:C12" si="2">$B10*(1+$K$5)</f>
        <v>478.06908777969016</v>
      </c>
      <c r="D10" s="15">
        <f t="shared" ref="D10:G12" si="3">C10</f>
        <v>478.06908777969016</v>
      </c>
      <c r="E10" s="15">
        <f t="shared" si="3"/>
        <v>478.06908777969016</v>
      </c>
      <c r="F10" s="15">
        <f t="shared" si="3"/>
        <v>478.06908777969016</v>
      </c>
      <c r="G10" s="15">
        <f t="shared" si="3"/>
        <v>478.06908777969016</v>
      </c>
      <c r="J10" s="3"/>
      <c r="K10" s="3"/>
    </row>
    <row r="11" spans="1:11" s="2" customFormat="1" x14ac:dyDescent="0.2">
      <c r="A11" s="14" t="s">
        <v>13</v>
      </c>
      <c r="B11" s="15">
        <v>594.83000000000004</v>
      </c>
      <c r="C11" s="15">
        <f t="shared" si="2"/>
        <v>599.94901893287442</v>
      </c>
      <c r="D11" s="15">
        <f t="shared" si="3"/>
        <v>599.94901893287442</v>
      </c>
      <c r="E11" s="15">
        <f t="shared" si="3"/>
        <v>599.94901893287442</v>
      </c>
      <c r="F11" s="15">
        <f t="shared" si="3"/>
        <v>599.94901893287442</v>
      </c>
      <c r="G11" s="15">
        <f t="shared" si="3"/>
        <v>599.94901893287442</v>
      </c>
    </row>
    <row r="12" spans="1:11" s="2" customFormat="1" x14ac:dyDescent="0.2">
      <c r="A12" s="14" t="s">
        <v>14</v>
      </c>
      <c r="B12" s="15">
        <v>2101.69</v>
      </c>
      <c r="C12" s="15">
        <f t="shared" si="2"/>
        <v>2119.7768330464714</v>
      </c>
      <c r="D12" s="15">
        <f t="shared" si="3"/>
        <v>2119.7768330464714</v>
      </c>
      <c r="E12" s="15">
        <f t="shared" si="3"/>
        <v>2119.7768330464714</v>
      </c>
      <c r="F12" s="15">
        <f t="shared" si="3"/>
        <v>2119.7768330464714</v>
      </c>
      <c r="G12" s="15">
        <f t="shared" si="3"/>
        <v>2119.7768330464714</v>
      </c>
    </row>
    <row r="13" spans="1:11" s="2" customFormat="1" ht="51" x14ac:dyDescent="0.2">
      <c r="A13" s="18" t="s">
        <v>15</v>
      </c>
      <c r="B13" s="7" t="s">
        <v>4</v>
      </c>
      <c r="C13" s="7" t="s">
        <v>5</v>
      </c>
      <c r="D13" s="8" t="s">
        <v>6</v>
      </c>
      <c r="E13" s="8" t="s">
        <v>7</v>
      </c>
      <c r="F13" s="8" t="s">
        <v>8</v>
      </c>
      <c r="G13" s="8" t="s">
        <v>9</v>
      </c>
    </row>
    <row r="14" spans="1:11" s="2" customFormat="1" x14ac:dyDescent="0.2">
      <c r="A14" s="19" t="s">
        <v>16</v>
      </c>
      <c r="B14" s="15">
        <v>401.48</v>
      </c>
      <c r="C14" s="15">
        <f t="shared" ref="C14:C15" si="4">$B14*(1+$K$5)</f>
        <v>404.93507745266783</v>
      </c>
      <c r="D14" s="15">
        <f t="shared" ref="D14:G29" si="5">C14</f>
        <v>404.93507745266783</v>
      </c>
      <c r="E14" s="15">
        <f t="shared" si="5"/>
        <v>404.93507745266783</v>
      </c>
      <c r="F14" s="15">
        <f t="shared" si="5"/>
        <v>404.93507745266783</v>
      </c>
      <c r="G14" s="15">
        <f t="shared" si="5"/>
        <v>404.93507745266783</v>
      </c>
    </row>
    <row r="15" spans="1:11" s="2" customFormat="1" x14ac:dyDescent="0.2">
      <c r="A15" s="19" t="s">
        <v>17</v>
      </c>
      <c r="B15" s="15">
        <v>462.65</v>
      </c>
      <c r="C15" s="15">
        <f t="shared" si="4"/>
        <v>466.63149741824435</v>
      </c>
      <c r="D15" s="15">
        <f t="shared" si="5"/>
        <v>466.63149741824435</v>
      </c>
      <c r="E15" s="15">
        <f t="shared" si="5"/>
        <v>466.63149741824435</v>
      </c>
      <c r="F15" s="15">
        <f t="shared" si="5"/>
        <v>466.63149741824435</v>
      </c>
      <c r="G15" s="15">
        <f t="shared" si="5"/>
        <v>466.63149741824435</v>
      </c>
    </row>
    <row r="16" spans="1:11" s="2" customFormat="1" ht="39.75" customHeight="1" x14ac:dyDescent="0.2">
      <c r="A16" s="19" t="s">
        <v>18</v>
      </c>
      <c r="B16" s="15">
        <v>229.68</v>
      </c>
      <c r="C16" s="15">
        <f>217.03*(1+$K$5)</f>
        <v>218.89772805507744</v>
      </c>
      <c r="D16" s="15">
        <f t="shared" si="5"/>
        <v>218.89772805507744</v>
      </c>
      <c r="E16" s="15">
        <f t="shared" si="5"/>
        <v>218.89772805507744</v>
      </c>
      <c r="F16" s="15">
        <f t="shared" si="5"/>
        <v>218.89772805507744</v>
      </c>
      <c r="G16" s="15">
        <f t="shared" si="5"/>
        <v>218.89772805507744</v>
      </c>
    </row>
    <row r="17" spans="1:7" s="2" customFormat="1" x14ac:dyDescent="0.2">
      <c r="A17" s="19" t="s">
        <v>19</v>
      </c>
      <c r="B17" s="15">
        <v>46.51</v>
      </c>
      <c r="C17" s="15">
        <f t="shared" ref="C17:C27" si="6">$B17*(1+$K$5)</f>
        <v>46.910258175559377</v>
      </c>
      <c r="D17" s="15">
        <f t="shared" si="5"/>
        <v>46.910258175559377</v>
      </c>
      <c r="E17" s="15">
        <f t="shared" si="5"/>
        <v>46.910258175559377</v>
      </c>
      <c r="F17" s="15">
        <f t="shared" si="5"/>
        <v>46.910258175559377</v>
      </c>
      <c r="G17" s="15">
        <f t="shared" si="5"/>
        <v>46.910258175559377</v>
      </c>
    </row>
    <row r="18" spans="1:7" s="2" customFormat="1" x14ac:dyDescent="0.2">
      <c r="A18" s="19" t="s">
        <v>20</v>
      </c>
      <c r="B18" s="15">
        <v>55.13</v>
      </c>
      <c r="C18" s="15">
        <f t="shared" si="6"/>
        <v>55.604440619621343</v>
      </c>
      <c r="D18" s="15">
        <f t="shared" si="5"/>
        <v>55.604440619621343</v>
      </c>
      <c r="E18" s="15">
        <f t="shared" si="5"/>
        <v>55.604440619621343</v>
      </c>
      <c r="F18" s="15">
        <f t="shared" si="5"/>
        <v>55.604440619621343</v>
      </c>
      <c r="G18" s="15">
        <f t="shared" si="5"/>
        <v>55.604440619621343</v>
      </c>
    </row>
    <row r="19" spans="1:7" x14ac:dyDescent="0.2">
      <c r="A19" s="19" t="s">
        <v>21</v>
      </c>
      <c r="B19" s="15">
        <v>52.97</v>
      </c>
      <c r="C19" s="15">
        <f t="shared" si="6"/>
        <v>53.42585197934595</v>
      </c>
      <c r="D19" s="15">
        <f t="shared" si="5"/>
        <v>53.42585197934595</v>
      </c>
      <c r="E19" s="15">
        <f t="shared" si="5"/>
        <v>53.42585197934595</v>
      </c>
      <c r="F19" s="15">
        <f t="shared" si="5"/>
        <v>53.42585197934595</v>
      </c>
      <c r="G19" s="15">
        <f t="shared" si="5"/>
        <v>53.42585197934595</v>
      </c>
    </row>
    <row r="20" spans="1:7" x14ac:dyDescent="0.2">
      <c r="A20" s="19" t="s">
        <v>22</v>
      </c>
      <c r="B20" s="15">
        <v>86.32</v>
      </c>
      <c r="C20" s="15">
        <f t="shared" si="6"/>
        <v>87.062857142857141</v>
      </c>
      <c r="D20" s="15">
        <f t="shared" si="5"/>
        <v>87.062857142857141</v>
      </c>
      <c r="E20" s="15">
        <f t="shared" si="5"/>
        <v>87.062857142857141</v>
      </c>
      <c r="F20" s="15">
        <f t="shared" si="5"/>
        <v>87.062857142857141</v>
      </c>
      <c r="G20" s="15">
        <f t="shared" si="5"/>
        <v>87.062857142857141</v>
      </c>
    </row>
    <row r="21" spans="1:7" x14ac:dyDescent="0.2">
      <c r="A21" s="19" t="s">
        <v>23</v>
      </c>
      <c r="B21" s="15">
        <v>56.31</v>
      </c>
      <c r="C21" s="15">
        <f t="shared" si="6"/>
        <v>56.794595524956975</v>
      </c>
      <c r="D21" s="15">
        <f t="shared" si="5"/>
        <v>56.794595524956975</v>
      </c>
      <c r="E21" s="15">
        <f t="shared" si="5"/>
        <v>56.794595524956975</v>
      </c>
      <c r="F21" s="15">
        <f t="shared" si="5"/>
        <v>56.794595524956975</v>
      </c>
      <c r="G21" s="15">
        <f t="shared" si="5"/>
        <v>56.794595524956975</v>
      </c>
    </row>
    <row r="22" spans="1:7" ht="12.75" customHeight="1" x14ac:dyDescent="0.2">
      <c r="A22" s="19" t="s">
        <v>24</v>
      </c>
      <c r="B22" s="20">
        <v>46.51</v>
      </c>
      <c r="C22" s="20">
        <f t="shared" si="6"/>
        <v>46.910258175559377</v>
      </c>
      <c r="D22" s="20">
        <f t="shared" si="5"/>
        <v>46.910258175559377</v>
      </c>
      <c r="E22" s="20">
        <f t="shared" si="5"/>
        <v>46.910258175559377</v>
      </c>
      <c r="F22" s="20">
        <f t="shared" si="5"/>
        <v>46.910258175559377</v>
      </c>
      <c r="G22" s="20">
        <f t="shared" si="5"/>
        <v>46.910258175559377</v>
      </c>
    </row>
    <row r="23" spans="1:7" s="2" customFormat="1" x14ac:dyDescent="0.2">
      <c r="A23" s="19" t="s">
        <v>25</v>
      </c>
      <c r="B23" s="15">
        <v>368.27</v>
      </c>
      <c r="C23" s="15">
        <f t="shared" si="6"/>
        <v>371.43927710843371</v>
      </c>
      <c r="D23" s="15">
        <f t="shared" si="5"/>
        <v>371.43927710843371</v>
      </c>
      <c r="E23" s="15">
        <f t="shared" si="5"/>
        <v>371.43927710843371</v>
      </c>
      <c r="F23" s="15">
        <f t="shared" si="5"/>
        <v>371.43927710843371</v>
      </c>
      <c r="G23" s="15">
        <f t="shared" si="5"/>
        <v>371.43927710843371</v>
      </c>
    </row>
    <row r="24" spans="1:7" s="2" customFormat="1" x14ac:dyDescent="0.2">
      <c r="A24" s="19" t="s">
        <v>26</v>
      </c>
      <c r="B24" s="20">
        <v>677.54</v>
      </c>
      <c r="C24" s="20">
        <f t="shared" si="6"/>
        <v>683.37080895008603</v>
      </c>
      <c r="D24" s="20">
        <f t="shared" si="5"/>
        <v>683.37080895008603</v>
      </c>
      <c r="E24" s="20">
        <f t="shared" si="5"/>
        <v>683.37080895008603</v>
      </c>
      <c r="F24" s="20">
        <f t="shared" si="5"/>
        <v>683.37080895008603</v>
      </c>
      <c r="G24" s="20">
        <f t="shared" si="5"/>
        <v>683.37080895008603</v>
      </c>
    </row>
    <row r="25" spans="1:7" s="2" customFormat="1" x14ac:dyDescent="0.2">
      <c r="A25" s="19" t="s">
        <v>27</v>
      </c>
      <c r="B25" s="20">
        <v>636.39</v>
      </c>
      <c r="C25" s="20">
        <f t="shared" si="6"/>
        <v>641.86667814113594</v>
      </c>
      <c r="D25" s="20">
        <f t="shared" si="5"/>
        <v>641.86667814113594</v>
      </c>
      <c r="E25" s="20">
        <f t="shared" si="5"/>
        <v>641.86667814113594</v>
      </c>
      <c r="F25" s="20">
        <f t="shared" si="5"/>
        <v>641.86667814113594</v>
      </c>
      <c r="G25" s="20">
        <f t="shared" si="5"/>
        <v>641.86667814113594</v>
      </c>
    </row>
    <row r="26" spans="1:7" s="2" customFormat="1" x14ac:dyDescent="0.2">
      <c r="A26" s="19" t="s">
        <v>28</v>
      </c>
      <c r="B26" s="15">
        <v>790.97</v>
      </c>
      <c r="C26" s="15">
        <f t="shared" si="6"/>
        <v>797.77697074010325</v>
      </c>
      <c r="D26" s="15">
        <f t="shared" si="5"/>
        <v>797.77697074010325</v>
      </c>
      <c r="E26" s="15">
        <f t="shared" si="5"/>
        <v>797.77697074010325</v>
      </c>
      <c r="F26" s="15">
        <f t="shared" si="5"/>
        <v>797.77697074010325</v>
      </c>
      <c r="G26" s="15">
        <f t="shared" si="5"/>
        <v>797.77697074010325</v>
      </c>
    </row>
    <row r="27" spans="1:7" s="2" customFormat="1" x14ac:dyDescent="0.2">
      <c r="A27" s="19" t="s">
        <v>29</v>
      </c>
      <c r="B27" s="20">
        <v>347.97</v>
      </c>
      <c r="C27" s="20">
        <f t="shared" si="6"/>
        <v>350.96457831325301</v>
      </c>
      <c r="D27" s="20">
        <f t="shared" si="5"/>
        <v>350.96457831325301</v>
      </c>
      <c r="E27" s="20">
        <f t="shared" si="5"/>
        <v>350.96457831325301</v>
      </c>
      <c r="F27" s="20">
        <f t="shared" si="5"/>
        <v>350.96457831325301</v>
      </c>
      <c r="G27" s="20">
        <f t="shared" si="5"/>
        <v>350.96457831325301</v>
      </c>
    </row>
    <row r="28" spans="1:7" s="2" customFormat="1" ht="24" x14ac:dyDescent="0.2">
      <c r="A28" s="19" t="s">
        <v>30</v>
      </c>
      <c r="B28" s="15">
        <v>2597.1</v>
      </c>
      <c r="C28" s="21" t="s">
        <v>31</v>
      </c>
      <c r="D28" s="21" t="str">
        <f t="shared" si="5"/>
        <v>Quoted service</v>
      </c>
      <c r="E28" s="21" t="str">
        <f t="shared" si="5"/>
        <v>Quoted service</v>
      </c>
      <c r="F28" s="21" t="str">
        <f t="shared" si="5"/>
        <v>Quoted service</v>
      </c>
      <c r="G28" s="21" t="str">
        <f t="shared" si="5"/>
        <v>Quoted service</v>
      </c>
    </row>
    <row r="29" spans="1:7" s="2" customFormat="1" ht="24" x14ac:dyDescent="0.2">
      <c r="A29" s="19" t="s">
        <v>32</v>
      </c>
      <c r="B29" s="20">
        <v>3115.2</v>
      </c>
      <c r="C29" s="21" t="s">
        <v>31</v>
      </c>
      <c r="D29" s="21" t="str">
        <f t="shared" si="5"/>
        <v>Quoted service</v>
      </c>
      <c r="E29" s="21" t="str">
        <f t="shared" si="5"/>
        <v>Quoted service</v>
      </c>
      <c r="F29" s="21" t="str">
        <f t="shared" si="5"/>
        <v>Quoted service</v>
      </c>
      <c r="G29" s="21" t="str">
        <f t="shared" si="5"/>
        <v>Quoted service</v>
      </c>
    </row>
    <row r="31" spans="1:7" x14ac:dyDescent="0.2">
      <c r="A31" s="22" t="s">
        <v>33</v>
      </c>
    </row>
    <row r="32" spans="1:7" x14ac:dyDescent="0.2">
      <c r="A32" s="19" t="s">
        <v>34</v>
      </c>
    </row>
  </sheetData>
  <mergeCells count="1">
    <mergeCell ref="B2:G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2"/>
  <sheetViews>
    <sheetView workbookViewId="0">
      <selection activeCell="A9" sqref="A9"/>
    </sheetView>
  </sheetViews>
  <sheetFormatPr defaultRowHeight="12.75" x14ac:dyDescent="0.2"/>
  <cols>
    <col min="1" max="1" width="80.28515625" style="2" customWidth="1"/>
    <col min="2" max="2" width="11.42578125" style="2" customWidth="1"/>
    <col min="3" max="4" width="9" style="2" customWidth="1"/>
    <col min="5" max="7" width="9.140625" style="2"/>
    <col min="8" max="8" width="0.28515625" style="2" customWidth="1"/>
    <col min="9" max="9" width="9.140625" style="2"/>
    <col min="10" max="16384" width="9.140625" style="3"/>
  </cols>
  <sheetData>
    <row r="2" spans="1:11" ht="15" x14ac:dyDescent="0.2">
      <c r="A2" s="23" t="s">
        <v>35</v>
      </c>
      <c r="B2" s="56"/>
      <c r="C2" s="56"/>
      <c r="D2" s="56"/>
      <c r="E2" s="56"/>
      <c r="F2" s="56"/>
      <c r="G2" s="56"/>
    </row>
    <row r="3" spans="1:11" x14ac:dyDescent="0.2">
      <c r="B3" s="4" t="s">
        <v>1</v>
      </c>
      <c r="C3" s="4" t="s">
        <v>2</v>
      </c>
      <c r="D3" s="24" t="s">
        <v>2</v>
      </c>
      <c r="E3" s="24" t="s">
        <v>2</v>
      </c>
      <c r="F3" s="24" t="s">
        <v>2</v>
      </c>
      <c r="G3" s="24" t="s">
        <v>2</v>
      </c>
      <c r="H3" s="5"/>
    </row>
    <row r="4" spans="1:11" ht="51" x14ac:dyDescent="0.2">
      <c r="A4" s="25" t="s">
        <v>3</v>
      </c>
      <c r="B4" s="7" t="s">
        <v>4</v>
      </c>
      <c r="C4" s="7" t="s">
        <v>5</v>
      </c>
      <c r="D4" s="26" t="s">
        <v>6</v>
      </c>
      <c r="E4" s="26" t="s">
        <v>7</v>
      </c>
      <c r="F4" s="26" t="s">
        <v>8</v>
      </c>
      <c r="G4" s="26" t="s">
        <v>9</v>
      </c>
    </row>
    <row r="5" spans="1:11" ht="15" x14ac:dyDescent="0.25">
      <c r="A5" s="27" t="s">
        <v>69</v>
      </c>
      <c r="B5" s="28"/>
      <c r="C5" s="29"/>
      <c r="D5" s="29"/>
      <c r="E5" s="29"/>
      <c r="F5" s="29"/>
      <c r="G5" s="30"/>
      <c r="J5" s="12" t="s">
        <v>10</v>
      </c>
      <c r="K5" s="13">
        <f>K8/K7-1</f>
        <v>8.6058519793459354E-3</v>
      </c>
    </row>
    <row r="6" spans="1:11" ht="15" x14ac:dyDescent="0.25">
      <c r="A6" s="31" t="s">
        <v>11</v>
      </c>
      <c r="B6" s="32">
        <v>616.87</v>
      </c>
      <c r="C6" s="32">
        <f t="shared" ref="C6:C8" si="0">$B6*(1+$K$5)</f>
        <v>622.17869191049908</v>
      </c>
      <c r="D6" s="32">
        <f>C6</f>
        <v>622.17869191049908</v>
      </c>
      <c r="E6" s="32">
        <f t="shared" ref="E6:G8" si="1">D6</f>
        <v>622.17869191049908</v>
      </c>
      <c r="F6" s="32">
        <f t="shared" si="1"/>
        <v>622.17869191049908</v>
      </c>
      <c r="G6" s="32">
        <f t="shared" si="1"/>
        <v>622.17869191049908</v>
      </c>
      <c r="H6" s="16"/>
      <c r="J6" s="12" t="s">
        <v>12</v>
      </c>
      <c r="K6" s="2"/>
    </row>
    <row r="7" spans="1:11" s="2" customFormat="1" x14ac:dyDescent="0.2">
      <c r="A7" s="31" t="s">
        <v>13</v>
      </c>
      <c r="B7" s="32">
        <v>748.11</v>
      </c>
      <c r="C7" s="32">
        <f t="shared" si="0"/>
        <v>754.54812392426845</v>
      </c>
      <c r="D7" s="32">
        <f>C7</f>
        <v>754.54812392426845</v>
      </c>
      <c r="E7" s="32">
        <f t="shared" si="1"/>
        <v>754.54812392426845</v>
      </c>
      <c r="F7" s="32">
        <f t="shared" si="1"/>
        <v>754.54812392426845</v>
      </c>
      <c r="G7" s="32">
        <f t="shared" si="1"/>
        <v>754.54812392426845</v>
      </c>
      <c r="J7" s="17">
        <v>43800</v>
      </c>
      <c r="K7" s="2">
        <v>116.2</v>
      </c>
    </row>
    <row r="8" spans="1:11" s="2" customFormat="1" x14ac:dyDescent="0.2">
      <c r="A8" s="31" t="s">
        <v>14</v>
      </c>
      <c r="B8" s="32">
        <v>3310.17</v>
      </c>
      <c r="C8" s="32">
        <f t="shared" si="0"/>
        <v>3338.6568330464715</v>
      </c>
      <c r="D8" s="32">
        <f>C8</f>
        <v>3338.6568330464715</v>
      </c>
      <c r="E8" s="32">
        <f t="shared" si="1"/>
        <v>3338.6568330464715</v>
      </c>
      <c r="F8" s="32">
        <f t="shared" si="1"/>
        <v>3338.6568330464715</v>
      </c>
      <c r="G8" s="32">
        <f t="shared" si="1"/>
        <v>3338.6568330464715</v>
      </c>
      <c r="J8" s="17">
        <v>44166</v>
      </c>
      <c r="K8" s="2">
        <v>117.2</v>
      </c>
    </row>
    <row r="9" spans="1:11" s="2" customFormat="1" x14ac:dyDescent="0.2">
      <c r="A9" s="27" t="s">
        <v>70</v>
      </c>
      <c r="B9" s="28"/>
      <c r="C9" s="29"/>
      <c r="D9" s="29"/>
      <c r="E9" s="29"/>
      <c r="F9" s="29"/>
      <c r="G9" s="30"/>
    </row>
    <row r="10" spans="1:11" s="2" customFormat="1" x14ac:dyDescent="0.2">
      <c r="A10" s="31" t="s">
        <v>11</v>
      </c>
      <c r="B10" s="32">
        <v>575.07000000000005</v>
      </c>
      <c r="C10" s="32">
        <f t="shared" ref="C10:C12" si="2">$B10*(1+$K$5)</f>
        <v>580.01896729776252</v>
      </c>
      <c r="D10" s="32">
        <f>C10</f>
        <v>580.01896729776252</v>
      </c>
      <c r="E10" s="32">
        <f t="shared" ref="E10:G12" si="3">D10</f>
        <v>580.01896729776252</v>
      </c>
      <c r="F10" s="32">
        <f t="shared" si="3"/>
        <v>580.01896729776252</v>
      </c>
      <c r="G10" s="32">
        <f t="shared" si="3"/>
        <v>580.01896729776252</v>
      </c>
    </row>
    <row r="11" spans="1:11" s="2" customFormat="1" x14ac:dyDescent="0.2">
      <c r="A11" s="31" t="s">
        <v>13</v>
      </c>
      <c r="B11" s="32">
        <v>706.31</v>
      </c>
      <c r="C11" s="32">
        <f t="shared" si="2"/>
        <v>712.38839931153177</v>
      </c>
      <c r="D11" s="32">
        <f>C11</f>
        <v>712.38839931153177</v>
      </c>
      <c r="E11" s="32">
        <f t="shared" si="3"/>
        <v>712.38839931153177</v>
      </c>
      <c r="F11" s="32">
        <f t="shared" si="3"/>
        <v>712.38839931153177</v>
      </c>
      <c r="G11" s="32">
        <f t="shared" si="3"/>
        <v>712.38839931153177</v>
      </c>
    </row>
    <row r="12" spans="1:11" s="2" customFormat="1" x14ac:dyDescent="0.2">
      <c r="A12" s="31" t="s">
        <v>14</v>
      </c>
      <c r="B12" s="32">
        <v>2589.64</v>
      </c>
      <c r="C12" s="32">
        <f t="shared" si="2"/>
        <v>2611.9260585197931</v>
      </c>
      <c r="D12" s="32">
        <f>C12</f>
        <v>2611.9260585197931</v>
      </c>
      <c r="E12" s="32">
        <f t="shared" si="3"/>
        <v>2611.9260585197931</v>
      </c>
      <c r="F12" s="32">
        <f t="shared" si="3"/>
        <v>2611.9260585197931</v>
      </c>
      <c r="G12" s="32">
        <f t="shared" si="3"/>
        <v>2611.9260585197931</v>
      </c>
    </row>
    <row r="13" spans="1:11" s="2" customFormat="1" ht="51" x14ac:dyDescent="0.2">
      <c r="A13" s="25" t="s">
        <v>15</v>
      </c>
      <c r="B13" s="7" t="s">
        <v>4</v>
      </c>
      <c r="C13" s="7" t="s">
        <v>5</v>
      </c>
      <c r="D13" s="26" t="s">
        <v>6</v>
      </c>
      <c r="E13" s="26" t="s">
        <v>7</v>
      </c>
      <c r="F13" s="26" t="s">
        <v>8</v>
      </c>
      <c r="G13" s="26" t="s">
        <v>9</v>
      </c>
    </row>
    <row r="14" spans="1:11" s="2" customFormat="1" x14ac:dyDescent="0.2">
      <c r="A14" s="31" t="s">
        <v>16</v>
      </c>
      <c r="B14" s="33">
        <v>499.54</v>
      </c>
      <c r="C14" s="32">
        <f t="shared" ref="C14:C19" si="4">$B14*(1+$K$5)</f>
        <v>503.83896729776251</v>
      </c>
      <c r="D14" s="32">
        <f>C14</f>
        <v>503.83896729776251</v>
      </c>
      <c r="E14" s="32">
        <f t="shared" ref="E14:G15" si="5">D14</f>
        <v>503.83896729776251</v>
      </c>
      <c r="F14" s="32">
        <f t="shared" si="5"/>
        <v>503.83896729776251</v>
      </c>
      <c r="G14" s="32">
        <f t="shared" si="5"/>
        <v>503.83896729776251</v>
      </c>
    </row>
    <row r="15" spans="1:11" s="2" customFormat="1" x14ac:dyDescent="0.2">
      <c r="A15" s="31" t="s">
        <v>17</v>
      </c>
      <c r="B15" s="33">
        <v>577.61</v>
      </c>
      <c r="C15" s="32">
        <f t="shared" si="4"/>
        <v>582.58082616179001</v>
      </c>
      <c r="D15" s="32">
        <f>C15</f>
        <v>582.58082616179001</v>
      </c>
      <c r="E15" s="32">
        <f t="shared" si="5"/>
        <v>582.58082616179001</v>
      </c>
      <c r="F15" s="32">
        <f t="shared" si="5"/>
        <v>582.58082616179001</v>
      </c>
      <c r="G15" s="32">
        <f t="shared" si="5"/>
        <v>582.58082616179001</v>
      </c>
    </row>
    <row r="16" spans="1:11" s="2" customFormat="1" x14ac:dyDescent="0.2">
      <c r="A16" s="31" t="s">
        <v>25</v>
      </c>
      <c r="B16" s="34">
        <v>509.04</v>
      </c>
      <c r="C16" s="35">
        <f t="shared" si="4"/>
        <v>513.42072289156624</v>
      </c>
      <c r="D16" s="35">
        <f t="shared" ref="D16:G18" si="6">C16</f>
        <v>513.42072289156624</v>
      </c>
      <c r="E16" s="35">
        <f t="shared" si="6"/>
        <v>513.42072289156624</v>
      </c>
      <c r="F16" s="35">
        <f t="shared" si="6"/>
        <v>513.42072289156624</v>
      </c>
      <c r="G16" s="35">
        <f t="shared" si="6"/>
        <v>513.42072289156624</v>
      </c>
    </row>
    <row r="17" spans="1:7" s="2" customFormat="1" x14ac:dyDescent="0.2">
      <c r="A17" s="31" t="s">
        <v>27</v>
      </c>
      <c r="B17" s="34">
        <v>879.63</v>
      </c>
      <c r="C17" s="35">
        <f t="shared" si="4"/>
        <v>887.19996557659204</v>
      </c>
      <c r="D17" s="35">
        <f t="shared" si="6"/>
        <v>887.19996557659204</v>
      </c>
      <c r="E17" s="35">
        <f t="shared" si="6"/>
        <v>887.19996557659204</v>
      </c>
      <c r="F17" s="35">
        <f t="shared" si="6"/>
        <v>887.19996557659204</v>
      </c>
      <c r="G17" s="35">
        <f t="shared" si="6"/>
        <v>887.19996557659204</v>
      </c>
    </row>
    <row r="18" spans="1:7" s="2" customFormat="1" x14ac:dyDescent="0.2">
      <c r="A18" s="31" t="s">
        <v>28</v>
      </c>
      <c r="B18" s="34">
        <v>1093.3</v>
      </c>
      <c r="C18" s="35">
        <f t="shared" si="4"/>
        <v>1102.7087779690189</v>
      </c>
      <c r="D18" s="35">
        <f t="shared" si="6"/>
        <v>1102.7087779690189</v>
      </c>
      <c r="E18" s="35">
        <f t="shared" si="6"/>
        <v>1102.7087779690189</v>
      </c>
      <c r="F18" s="35">
        <f t="shared" si="6"/>
        <v>1102.7087779690189</v>
      </c>
      <c r="G18" s="35">
        <f t="shared" si="6"/>
        <v>1102.7087779690189</v>
      </c>
    </row>
    <row r="19" spans="1:7" s="2" customFormat="1" x14ac:dyDescent="0.2">
      <c r="A19" s="31" t="s">
        <v>36</v>
      </c>
      <c r="B19" s="34">
        <v>436.68</v>
      </c>
      <c r="C19" s="35">
        <f t="shared" si="4"/>
        <v>440.4380034423408</v>
      </c>
      <c r="D19" s="35">
        <f>C19</f>
        <v>440.4380034423408</v>
      </c>
      <c r="E19" s="35">
        <f>D19</f>
        <v>440.4380034423408</v>
      </c>
      <c r="F19" s="35">
        <f>E19</f>
        <v>440.4380034423408</v>
      </c>
      <c r="G19" s="35">
        <f>F19</f>
        <v>440.4380034423408</v>
      </c>
    </row>
    <row r="21" spans="1:7" x14ac:dyDescent="0.2">
      <c r="A21" s="36" t="s">
        <v>37</v>
      </c>
    </row>
    <row r="22" spans="1:7" x14ac:dyDescent="0.2">
      <c r="A22" s="31" t="s">
        <v>38</v>
      </c>
    </row>
  </sheetData>
  <mergeCells count="1">
    <mergeCell ref="B2:G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"/>
  <sheetViews>
    <sheetView showGridLines="0" workbookViewId="0">
      <selection activeCell="C18" sqref="C18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tabSelected="1" topLeftCell="A7" workbookViewId="0">
      <selection activeCell="E15" sqref="E15"/>
    </sheetView>
  </sheetViews>
  <sheetFormatPr defaultRowHeight="15" x14ac:dyDescent="0.25"/>
  <cols>
    <col min="1" max="1" width="2.7109375" customWidth="1"/>
    <col min="2" max="2" width="30" customWidth="1"/>
    <col min="3" max="3" width="18.42578125" customWidth="1"/>
    <col min="4" max="9" width="10.7109375" customWidth="1"/>
  </cols>
  <sheetData>
    <row r="1" spans="1:11" x14ac:dyDescent="0.25">
      <c r="A1" s="37" t="s">
        <v>50</v>
      </c>
      <c r="B1" s="37"/>
      <c r="C1" s="37"/>
    </row>
    <row r="2" spans="1:11" x14ac:dyDescent="0.25">
      <c r="A2" s="42"/>
      <c r="B2" s="42"/>
      <c r="C2" s="42"/>
      <c r="D2" s="43" t="s">
        <v>51</v>
      </c>
      <c r="E2" s="43" t="s">
        <v>51</v>
      </c>
      <c r="F2" s="43" t="s">
        <v>6</v>
      </c>
      <c r="G2" s="43" t="s">
        <v>7</v>
      </c>
      <c r="H2" s="43" t="s">
        <v>8</v>
      </c>
      <c r="I2" s="43" t="s">
        <v>9</v>
      </c>
    </row>
    <row r="3" spans="1:11" x14ac:dyDescent="0.25">
      <c r="A3" s="44"/>
      <c r="B3" s="44"/>
      <c r="C3" s="44"/>
      <c r="D3" s="45"/>
      <c r="E3" s="45"/>
      <c r="F3" s="45"/>
      <c r="G3" s="45"/>
      <c r="H3" s="45"/>
      <c r="I3" s="45"/>
    </row>
    <row r="4" spans="1:11" x14ac:dyDescent="0.25">
      <c r="A4" t="s">
        <v>52</v>
      </c>
    </row>
    <row r="5" spans="1:11" x14ac:dyDescent="0.25">
      <c r="A5" t="s">
        <v>53</v>
      </c>
    </row>
    <row r="7" spans="1:11" x14ac:dyDescent="0.25">
      <c r="A7" s="46" t="s">
        <v>54</v>
      </c>
      <c r="B7" s="46"/>
      <c r="C7" s="46"/>
      <c r="D7" s="47">
        <v>2.0036529680365511E-2</v>
      </c>
      <c r="E7" s="48">
        <v>-1.00352623985789E-2</v>
      </c>
      <c r="F7" s="48">
        <v>-6.6268624707600697E-3</v>
      </c>
      <c r="G7" s="48">
        <v>-6.0912696932914198E-3</v>
      </c>
      <c r="H7" s="48">
        <v>-7.3277279219734299E-3</v>
      </c>
      <c r="I7" s="48">
        <v>-9.5094682370305602E-3</v>
      </c>
    </row>
    <row r="8" spans="1:11" x14ac:dyDescent="0.25">
      <c r="A8" t="s">
        <v>55</v>
      </c>
      <c r="D8" s="49"/>
      <c r="E8" s="49"/>
      <c r="F8" s="39"/>
      <c r="G8" s="39"/>
      <c r="H8" s="39"/>
      <c r="I8" s="39"/>
    </row>
    <row r="9" spans="1:11" ht="45" x14ac:dyDescent="0.25">
      <c r="D9" s="50" t="s">
        <v>56</v>
      </c>
      <c r="E9" s="50" t="s">
        <v>57</v>
      </c>
      <c r="F9" s="46"/>
    </row>
    <row r="10" spans="1:11" x14ac:dyDescent="0.25">
      <c r="A10" s="37" t="s">
        <v>58</v>
      </c>
      <c r="D10" s="51" t="s">
        <v>59</v>
      </c>
      <c r="E10" s="51" t="s">
        <v>59</v>
      </c>
      <c r="F10" s="51" t="s">
        <v>59</v>
      </c>
      <c r="G10" s="51" t="s">
        <v>59</v>
      </c>
      <c r="H10" s="51" t="s">
        <v>59</v>
      </c>
      <c r="I10" s="51" t="s">
        <v>59</v>
      </c>
    </row>
    <row r="11" spans="1:11" x14ac:dyDescent="0.25">
      <c r="A11" s="37" t="s">
        <v>60</v>
      </c>
      <c r="D11" s="51" t="s">
        <v>61</v>
      </c>
      <c r="E11" s="51" t="s">
        <v>2</v>
      </c>
      <c r="F11" s="51" t="s">
        <v>2</v>
      </c>
      <c r="G11" s="51" t="s">
        <v>2</v>
      </c>
      <c r="H11" s="51" t="s">
        <v>2</v>
      </c>
      <c r="I11" s="51" t="s">
        <v>2</v>
      </c>
    </row>
    <row r="12" spans="1:11" x14ac:dyDescent="0.25">
      <c r="A12" s="52" t="s">
        <v>62</v>
      </c>
      <c r="B12" s="37"/>
      <c r="C12" s="37"/>
    </row>
    <row r="13" spans="1:11" x14ac:dyDescent="0.25">
      <c r="A13" s="52"/>
      <c r="B13" t="s">
        <v>63</v>
      </c>
      <c r="C13" t="s">
        <v>64</v>
      </c>
      <c r="D13" s="53">
        <v>92.73</v>
      </c>
      <c r="E13" s="53">
        <f>'AER maximum labour rates'!$C3</f>
        <v>94.242478838128449</v>
      </c>
      <c r="F13" s="53">
        <f t="shared" ref="F13:I17" si="0">E13*(1-F$7)</f>
        <v>94.867010784292248</v>
      </c>
      <c r="G13" s="53">
        <f t="shared" si="0"/>
        <v>95.444871331975747</v>
      </c>
      <c r="H13" s="53">
        <f t="shared" si="0"/>
        <v>96.144265380644228</v>
      </c>
      <c r="I13" s="53">
        <f t="shared" si="0"/>
        <v>97.058546218454097</v>
      </c>
      <c r="K13" s="38"/>
    </row>
    <row r="14" spans="1:11" x14ac:dyDescent="0.25">
      <c r="A14" s="52"/>
      <c r="B14" t="s">
        <v>65</v>
      </c>
      <c r="C14" t="s">
        <v>64</v>
      </c>
      <c r="D14" s="53">
        <v>171.75</v>
      </c>
      <c r="E14" s="53">
        <f>'AER maximum labour rates'!$C4</f>
        <v>174.5487657996425</v>
      </c>
      <c r="F14" s="53">
        <f t="shared" si="0"/>
        <v>175.70547646503766</v>
      </c>
      <c r="G14" s="53">
        <f t="shared" si="0"/>
        <v>176.77574590877447</v>
      </c>
      <c r="H14" s="53">
        <f t="shared" si="0"/>
        <v>178.07111047799788</v>
      </c>
      <c r="I14" s="53">
        <f t="shared" si="0"/>
        <v>179.76447204702114</v>
      </c>
      <c r="K14" s="38"/>
    </row>
    <row r="15" spans="1:11" x14ac:dyDescent="0.25">
      <c r="A15" s="52"/>
      <c r="B15" t="s">
        <v>66</v>
      </c>
      <c r="C15" t="s">
        <v>64</v>
      </c>
      <c r="D15" s="53">
        <v>171.75</v>
      </c>
      <c r="E15" s="53">
        <f>'AER maximum labour rates'!$C5</f>
        <v>174.5487657996425</v>
      </c>
      <c r="F15" s="53">
        <f t="shared" si="0"/>
        <v>175.70547646503766</v>
      </c>
      <c r="G15" s="53">
        <f t="shared" si="0"/>
        <v>176.77574590877447</v>
      </c>
      <c r="H15" s="53">
        <f t="shared" si="0"/>
        <v>178.07111047799788</v>
      </c>
      <c r="I15" s="53">
        <f t="shared" si="0"/>
        <v>179.76447204702114</v>
      </c>
      <c r="K15" s="38"/>
    </row>
    <row r="16" spans="1:11" x14ac:dyDescent="0.25">
      <c r="A16" s="52"/>
      <c r="B16" t="s">
        <v>46</v>
      </c>
      <c r="C16" t="s">
        <v>64</v>
      </c>
      <c r="D16" s="53">
        <v>150.69</v>
      </c>
      <c r="E16" s="53">
        <f>'AER maximum labour rates'!$C6</f>
        <v>153.14530152130416</v>
      </c>
      <c r="F16" s="53">
        <f t="shared" si="0"/>
        <v>154.16017437252896</v>
      </c>
      <c r="G16" s="53">
        <f t="shared" si="0"/>
        <v>155.09920557059684</v>
      </c>
      <c r="H16" s="53">
        <f t="shared" si="0"/>
        <v>156.2357303499324</v>
      </c>
      <c r="I16" s="53">
        <f t="shared" si="0"/>
        <v>157.72144906518434</v>
      </c>
      <c r="K16" s="38"/>
    </row>
    <row r="17" spans="1:11" x14ac:dyDescent="0.25">
      <c r="A17" s="52"/>
      <c r="B17" t="s">
        <v>47</v>
      </c>
      <c r="C17" t="s">
        <v>64</v>
      </c>
      <c r="D17" s="53">
        <v>197.05</v>
      </c>
      <c r="E17" s="53">
        <f>'AER maximum labour rates'!$C7</f>
        <v>200.2614473029866</v>
      </c>
      <c r="F17" s="53">
        <f t="shared" si="0"/>
        <v>201.58855237245888</v>
      </c>
      <c r="G17" s="53">
        <f t="shared" si="0"/>
        <v>202.81648261203972</v>
      </c>
      <c r="H17" s="53">
        <f t="shared" si="0"/>
        <v>204.30266661471239</v>
      </c>
      <c r="I17" s="53">
        <f t="shared" si="0"/>
        <v>206.24547633362562</v>
      </c>
      <c r="K17" s="38"/>
    </row>
    <row r="18" spans="1:11" x14ac:dyDescent="0.25">
      <c r="A18" s="52" t="s">
        <v>67</v>
      </c>
      <c r="B18" s="37"/>
      <c r="D18" s="54"/>
      <c r="E18" s="54"/>
      <c r="F18" s="54"/>
      <c r="G18" s="54"/>
      <c r="H18" s="54"/>
      <c r="I18" s="54"/>
      <c r="K18" s="38"/>
    </row>
    <row r="19" spans="1:11" x14ac:dyDescent="0.25">
      <c r="B19" t="s">
        <v>63</v>
      </c>
      <c r="C19" t="s">
        <v>64</v>
      </c>
      <c r="D19" s="53" t="s">
        <v>68</v>
      </c>
      <c r="E19" s="53" t="s">
        <v>68</v>
      </c>
      <c r="F19" s="53" t="s">
        <v>68</v>
      </c>
      <c r="G19" s="53" t="s">
        <v>68</v>
      </c>
      <c r="H19" s="53" t="s">
        <v>68</v>
      </c>
      <c r="I19" s="53" t="s">
        <v>68</v>
      </c>
      <c r="K19" s="38"/>
    </row>
    <row r="20" spans="1:11" x14ac:dyDescent="0.25">
      <c r="B20" t="s">
        <v>65</v>
      </c>
      <c r="C20" t="s">
        <v>64</v>
      </c>
      <c r="D20" s="53">
        <v>223.05</v>
      </c>
      <c r="E20" s="53">
        <f>IF($D20*(1+'AER maximum labour rates'!$B$16)&lt;'AER maximum labour rates'!$C11,'Final decision labour rates'!$D20*(1+'AER maximum labour rates'!$B$16),'AER maximum labour rates'!$C11)</f>
        <v>224.96953528399311</v>
      </c>
      <c r="F20" s="53">
        <f t="shared" ref="F20:I23" si="1">E20*(1-F$7)</f>
        <v>226.46037745443095</v>
      </c>
      <c r="G20" s="53">
        <f t="shared" si="1"/>
        <v>227.83980868835044</v>
      </c>
      <c r="H20" s="53">
        <f t="shared" si="1"/>
        <v>229.50935681621317</v>
      </c>
      <c r="I20" s="53">
        <f t="shared" si="1"/>
        <v>231.69186875495825</v>
      </c>
      <c r="K20" s="38"/>
    </row>
    <row r="21" spans="1:11" x14ac:dyDescent="0.25">
      <c r="B21" t="s">
        <v>66</v>
      </c>
      <c r="C21" t="s">
        <v>64</v>
      </c>
      <c r="D21" s="53">
        <v>250.61</v>
      </c>
      <c r="E21" s="53">
        <f>IF($D21*(1+'AER maximum labour rates'!$B$16)&lt;'AER maximum labour rates'!$C12,'Final decision labour rates'!$D21*(1+'AER maximum labour rates'!$B$16),'AER maximum labour rates'!$C12)</f>
        <v>252.76671256454389</v>
      </c>
      <c r="F21" s="53">
        <f t="shared" si="1"/>
        <v>254.44176280589528</v>
      </c>
      <c r="G21" s="53">
        <f t="shared" si="1"/>
        <v>255.99163620438244</v>
      </c>
      <c r="H21" s="53">
        <f t="shared" si="1"/>
        <v>257.86747326478894</v>
      </c>
      <c r="I21" s="53">
        <f t="shared" si="1"/>
        <v>260.31965581116378</v>
      </c>
      <c r="K21" s="38"/>
    </row>
    <row r="22" spans="1:11" x14ac:dyDescent="0.25">
      <c r="B22" t="s">
        <v>46</v>
      </c>
      <c r="C22" t="s">
        <v>64</v>
      </c>
      <c r="D22" s="53">
        <v>243.5</v>
      </c>
      <c r="E22" s="53">
        <f>IF($D22*(1+'AER maximum labour rates'!$B$16)&lt;'AER maximum labour rates'!$C13,'Final decision labour rates'!$D22*(1+'AER maximum labour rates'!$B$16),'AER maximum labour rates'!$C13)</f>
        <v>245.59552495697073</v>
      </c>
      <c r="F22" s="53">
        <f t="shared" si="1"/>
        <v>247.22305272429472</v>
      </c>
      <c r="G22" s="53">
        <f t="shared" si="1"/>
        <v>248.72895501283719</v>
      </c>
      <c r="H22" s="53">
        <f t="shared" si="1"/>
        <v>250.55157312148805</v>
      </c>
      <c r="I22" s="53">
        <f t="shared" si="1"/>
        <v>252.93418534782487</v>
      </c>
      <c r="K22" s="38"/>
    </row>
    <row r="23" spans="1:11" x14ac:dyDescent="0.25">
      <c r="B23" t="s">
        <v>47</v>
      </c>
      <c r="C23" t="s">
        <v>64</v>
      </c>
      <c r="D23" s="53">
        <v>317.95</v>
      </c>
      <c r="E23" s="53">
        <f>IF($D23*(1+'AER maximum labour rates'!$B$16)&lt;'AER maximum labour rates'!$C14,'Final decision labour rates'!$D23*(1+'AER maximum labour rates'!$B$16),'AER maximum labour rates'!$C14)</f>
        <v>320.68623063683305</v>
      </c>
      <c r="F23" s="53">
        <f t="shared" si="1"/>
        <v>322.81137418352984</v>
      </c>
      <c r="G23" s="53">
        <f t="shared" si="1"/>
        <v>324.7777053237437</v>
      </c>
      <c r="H23" s="53">
        <f t="shared" si="1"/>
        <v>327.15758798347895</v>
      </c>
      <c r="I23" s="53">
        <f t="shared" si="1"/>
        <v>330.26868267491136</v>
      </c>
      <c r="K23" s="38"/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="175" zoomScaleNormal="175" workbookViewId="0">
      <selection activeCell="E14" sqref="E14"/>
    </sheetView>
  </sheetViews>
  <sheetFormatPr defaultRowHeight="15" x14ac:dyDescent="0.25"/>
  <cols>
    <col min="1" max="1" width="27" customWidth="1"/>
    <col min="2" max="2" width="22.28515625" customWidth="1"/>
    <col min="3" max="3" width="20.42578125" customWidth="1"/>
    <col min="5" max="5" width="15" customWidth="1"/>
  </cols>
  <sheetData>
    <row r="1" spans="1:6" x14ac:dyDescent="0.25">
      <c r="B1" s="37" t="s">
        <v>39</v>
      </c>
      <c r="C1" s="37" t="s">
        <v>40</v>
      </c>
      <c r="E1" s="37"/>
    </row>
    <row r="2" spans="1:6" x14ac:dyDescent="0.25">
      <c r="A2" s="37" t="s">
        <v>41</v>
      </c>
      <c r="B2" s="37" t="s">
        <v>42</v>
      </c>
      <c r="C2" s="37" t="s">
        <v>42</v>
      </c>
    </row>
    <row r="3" spans="1:6" x14ac:dyDescent="0.25">
      <c r="A3" t="s">
        <v>43</v>
      </c>
      <c r="B3">
        <v>92.51</v>
      </c>
      <c r="C3" s="38">
        <f>B3*(1+$B$16)*(1-$B$17)</f>
        <v>94.242478838128449</v>
      </c>
      <c r="E3" s="38"/>
      <c r="F3" s="38"/>
    </row>
    <row r="4" spans="1:6" x14ac:dyDescent="0.25">
      <c r="A4" t="s">
        <v>44</v>
      </c>
      <c r="B4">
        <v>171.34</v>
      </c>
      <c r="C4" s="38">
        <f t="shared" ref="C4:C7" si="0">B4*(1+$B$16)*(1-$B$17)</f>
        <v>174.5487657996425</v>
      </c>
      <c r="E4" s="38"/>
      <c r="F4" s="38"/>
    </row>
    <row r="5" spans="1:6" x14ac:dyDescent="0.25">
      <c r="A5" t="s">
        <v>45</v>
      </c>
      <c r="B5">
        <v>171.34</v>
      </c>
      <c r="C5" s="38">
        <f t="shared" si="0"/>
        <v>174.5487657996425</v>
      </c>
      <c r="E5" s="38"/>
      <c r="F5" s="38"/>
    </row>
    <row r="6" spans="1:6" x14ac:dyDescent="0.25">
      <c r="A6" t="s">
        <v>46</v>
      </c>
      <c r="B6">
        <v>150.33000000000001</v>
      </c>
      <c r="C6" s="38">
        <f t="shared" si="0"/>
        <v>153.14530152130416</v>
      </c>
      <c r="E6" s="38"/>
      <c r="F6" s="38"/>
    </row>
    <row r="7" spans="1:6" x14ac:dyDescent="0.25">
      <c r="A7" t="s">
        <v>47</v>
      </c>
      <c r="B7">
        <v>196.58</v>
      </c>
      <c r="C7" s="38">
        <f t="shared" si="0"/>
        <v>200.2614473029866</v>
      </c>
      <c r="E7" s="38"/>
      <c r="F7" s="38"/>
    </row>
    <row r="9" spans="1:6" x14ac:dyDescent="0.25">
      <c r="A9" s="37" t="s">
        <v>48</v>
      </c>
    </row>
    <row r="10" spans="1:6" x14ac:dyDescent="0.25">
      <c r="A10" t="s">
        <v>43</v>
      </c>
      <c r="B10" s="38">
        <f t="shared" ref="B10:B14" si="1">B3*1.75</f>
        <v>161.89250000000001</v>
      </c>
      <c r="C10" s="38">
        <f t="shared" ref="C10:C14" si="2">B10*(1+$B$16)*(1-$B$17)</f>
        <v>164.92433796672478</v>
      </c>
      <c r="E10" s="38"/>
    </row>
    <row r="11" spans="1:6" x14ac:dyDescent="0.25">
      <c r="A11" t="s">
        <v>44</v>
      </c>
      <c r="B11" s="38">
        <f t="shared" si="1"/>
        <v>299.84500000000003</v>
      </c>
      <c r="C11" s="38">
        <f t="shared" si="2"/>
        <v>305.46034014937442</v>
      </c>
      <c r="E11" s="38"/>
    </row>
    <row r="12" spans="1:6" x14ac:dyDescent="0.25">
      <c r="A12" t="s">
        <v>45</v>
      </c>
      <c r="B12" s="38">
        <f t="shared" si="1"/>
        <v>299.84500000000003</v>
      </c>
      <c r="C12" s="38">
        <f t="shared" si="2"/>
        <v>305.46034014937442</v>
      </c>
      <c r="E12" s="38"/>
    </row>
    <row r="13" spans="1:6" x14ac:dyDescent="0.25">
      <c r="A13" t="s">
        <v>46</v>
      </c>
      <c r="B13" s="38">
        <f t="shared" si="1"/>
        <v>263.07750000000004</v>
      </c>
      <c r="C13" s="38">
        <f t="shared" si="2"/>
        <v>268.00427766228233</v>
      </c>
      <c r="E13" s="38"/>
    </row>
    <row r="14" spans="1:6" x14ac:dyDescent="0.25">
      <c r="A14" t="s">
        <v>47</v>
      </c>
      <c r="B14" s="38">
        <f t="shared" si="1"/>
        <v>344.01500000000004</v>
      </c>
      <c r="C14" s="38">
        <f t="shared" si="2"/>
        <v>350.45753278022659</v>
      </c>
      <c r="E14" s="38"/>
    </row>
    <row r="16" spans="1:6" x14ac:dyDescent="0.25">
      <c r="A16" s="37" t="s">
        <v>10</v>
      </c>
      <c r="B16" s="39">
        <f>B21/B20-1</f>
        <v>8.6058519793459354E-3</v>
      </c>
    </row>
    <row r="17" spans="1:2" x14ac:dyDescent="0.25">
      <c r="A17" s="37" t="s">
        <v>49</v>
      </c>
      <c r="B17" s="39">
        <v>-1.00352623985789E-2</v>
      </c>
    </row>
    <row r="18" spans="1:2" x14ac:dyDescent="0.25">
      <c r="A18" s="37"/>
      <c r="B18" s="40"/>
    </row>
    <row r="19" spans="1:2" x14ac:dyDescent="0.25">
      <c r="A19" s="37" t="s">
        <v>12</v>
      </c>
    </row>
    <row r="20" spans="1:2" x14ac:dyDescent="0.25">
      <c r="A20" s="41">
        <v>43800</v>
      </c>
      <c r="B20">
        <v>116.2</v>
      </c>
    </row>
    <row r="21" spans="1:2" x14ac:dyDescent="0.25">
      <c r="A21" s="41">
        <v>44166</v>
      </c>
      <c r="B21">
        <v>117.2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Fee-based services</vt:lpstr>
      <vt:lpstr>Business hours</vt:lpstr>
      <vt:lpstr>After hours</vt:lpstr>
      <vt:lpstr>Quoted services</vt:lpstr>
      <vt:lpstr>Final decision labour rates</vt:lpstr>
      <vt:lpstr>AER maximum labour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2021-04-26T03:03:13Z</dcterms:created>
  <dcterms:modified xsi:type="dcterms:W3CDTF">2021-04-26T03:03:17Z</dcterms:modified>
</cp:coreProperties>
</file>