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5E223C46-90E7-4C90-B327-D2B91122FC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N Victoria" sheetId="10" r:id="rId1"/>
    <sheet name="AGN Albury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9" l="1"/>
  <c r="O7" i="10"/>
  <c r="E47" i="10" l="1"/>
  <c r="D47" i="10"/>
  <c r="B46" i="10"/>
  <c r="B44" i="10"/>
  <c r="B43" i="10"/>
  <c r="B42" i="10"/>
  <c r="B41" i="10"/>
  <c r="B40" i="10"/>
  <c r="B39" i="10"/>
  <c r="J29" i="10"/>
  <c r="H29" i="10"/>
  <c r="G29" i="10"/>
  <c r="E29" i="10"/>
  <c r="N8" i="10"/>
  <c r="M8" i="10"/>
  <c r="L8" i="10"/>
  <c r="K8" i="10"/>
  <c r="K9" i="10" s="1"/>
  <c r="J8" i="10"/>
  <c r="R46" i="10" s="1"/>
  <c r="I8" i="10"/>
  <c r="H8" i="10"/>
  <c r="G8" i="10"/>
  <c r="F8" i="10"/>
  <c r="E8" i="10"/>
  <c r="D8" i="10"/>
  <c r="O8" i="10"/>
  <c r="R44" i="10" l="1"/>
  <c r="L9" i="10"/>
  <c r="M9" i="10" s="1"/>
  <c r="N9" i="10" s="1"/>
  <c r="O9" i="10" s="1"/>
  <c r="R41" i="10"/>
  <c r="R35" i="10"/>
  <c r="I9" i="10"/>
  <c r="Q41" i="10" s="1"/>
  <c r="H47" i="10"/>
  <c r="Q44" i="10"/>
  <c r="F29" i="10"/>
  <c r="R38" i="10"/>
  <c r="R42" i="10"/>
  <c r="R43" i="10"/>
  <c r="R39" i="10"/>
  <c r="I47" i="10"/>
  <c r="I29" i="10"/>
  <c r="J47" i="10"/>
  <c r="R45" i="10"/>
  <c r="F47" i="10"/>
  <c r="R37" i="10"/>
  <c r="R40" i="10"/>
  <c r="G47" i="10"/>
  <c r="Q35" i="10"/>
  <c r="D29" i="10"/>
  <c r="Q40" i="10"/>
  <c r="R48" i="10" l="1"/>
  <c r="Q43" i="10"/>
  <c r="Q39" i="10"/>
  <c r="H9" i="10"/>
  <c r="Q37" i="10"/>
  <c r="Q46" i="10"/>
  <c r="Q38" i="10"/>
  <c r="Q42" i="10"/>
  <c r="Q45" i="10"/>
  <c r="Q47" i="10" l="1"/>
  <c r="P46" i="10"/>
  <c r="P39" i="10"/>
  <c r="G9" i="10"/>
  <c r="P38" i="10"/>
  <c r="P44" i="10"/>
  <c r="P41" i="10"/>
  <c r="P40" i="10"/>
  <c r="P35" i="10"/>
  <c r="P43" i="10"/>
  <c r="P37" i="10"/>
  <c r="P42" i="10"/>
  <c r="P45" i="10"/>
  <c r="P47" i="10" l="1"/>
  <c r="O35" i="10"/>
  <c r="O37" i="10"/>
  <c r="O39" i="10"/>
  <c r="F9" i="10"/>
  <c r="O45" i="10"/>
  <c r="O46" i="10"/>
  <c r="O44" i="10"/>
  <c r="O38" i="10"/>
  <c r="O41" i="10"/>
  <c r="O40" i="10"/>
  <c r="O42" i="10"/>
  <c r="O43" i="10"/>
  <c r="N41" i="10" l="1"/>
  <c r="N45" i="10"/>
  <c r="N37" i="10"/>
  <c r="E9" i="10"/>
  <c r="N46" i="10"/>
  <c r="N40" i="10"/>
  <c r="N43" i="10"/>
  <c r="N42" i="10"/>
  <c r="N35" i="10"/>
  <c r="N44" i="10"/>
  <c r="N38" i="10"/>
  <c r="N39" i="10"/>
  <c r="O47" i="10"/>
  <c r="M43" i="10" l="1"/>
  <c r="N28" i="10"/>
  <c r="M26" i="10"/>
  <c r="L26" i="10"/>
  <c r="O23" i="10"/>
  <c r="N26" i="10"/>
  <c r="M25" i="10"/>
  <c r="L28" i="10"/>
  <c r="P26" i="10"/>
  <c r="M45" i="10"/>
  <c r="Q24" i="10"/>
  <c r="R27" i="10"/>
  <c r="M46" i="10"/>
  <c r="N18" i="10"/>
  <c r="N20" i="10"/>
  <c r="M44" i="10"/>
  <c r="Q18" i="10"/>
  <c r="Q26" i="10"/>
  <c r="M37" i="10"/>
  <c r="O27" i="10"/>
  <c r="Q22" i="10"/>
  <c r="M24" i="10"/>
  <c r="L25" i="10"/>
  <c r="P23" i="10"/>
  <c r="R28" i="10"/>
  <c r="P27" i="10"/>
  <c r="R26" i="10"/>
  <c r="D9" i="10"/>
  <c r="L27" i="10"/>
  <c r="R25" i="10"/>
  <c r="P28" i="10"/>
  <c r="L23" i="10"/>
  <c r="M35" i="10"/>
  <c r="M21" i="10"/>
  <c r="M28" i="10"/>
  <c r="L21" i="10"/>
  <c r="Q27" i="10"/>
  <c r="L20" i="10"/>
  <c r="M23" i="10"/>
  <c r="L24" i="10"/>
  <c r="O26" i="10"/>
  <c r="P24" i="10"/>
  <c r="O20" i="10"/>
  <c r="N23" i="10"/>
  <c r="M40" i="10"/>
  <c r="R24" i="10"/>
  <c r="M42" i="10"/>
  <c r="P25" i="10"/>
  <c r="Q20" i="10"/>
  <c r="R20" i="10"/>
  <c r="O18" i="10"/>
  <c r="N21" i="10"/>
  <c r="M39" i="10"/>
  <c r="L18" i="10"/>
  <c r="N27" i="10"/>
  <c r="P21" i="10"/>
  <c r="M41" i="10"/>
  <c r="R22" i="10"/>
  <c r="Q28" i="10"/>
  <c r="P18" i="10"/>
  <c r="N22" i="10"/>
  <c r="R21" i="10"/>
  <c r="L22" i="10"/>
  <c r="M20" i="10"/>
  <c r="M22" i="10"/>
  <c r="Q25" i="10"/>
  <c r="Q23" i="10"/>
  <c r="O25" i="10"/>
  <c r="R18" i="10"/>
  <c r="M18" i="10"/>
  <c r="R23" i="10"/>
  <c r="O21" i="10"/>
  <c r="M27" i="10"/>
  <c r="P20" i="10"/>
  <c r="M38" i="10"/>
  <c r="O28" i="10"/>
  <c r="N25" i="10"/>
  <c r="N24" i="10"/>
  <c r="O22" i="10"/>
  <c r="O24" i="10"/>
  <c r="P22" i="10"/>
  <c r="Q21" i="10"/>
  <c r="N47" i="10"/>
  <c r="R29" i="10" l="1"/>
  <c r="M29" i="10"/>
  <c r="N29" i="10"/>
  <c r="P29" i="10"/>
  <c r="P50" i="10" s="1"/>
  <c r="L29" i="10"/>
  <c r="C9" i="10"/>
  <c r="L42" i="10"/>
  <c r="L44" i="10"/>
  <c r="L39" i="10"/>
  <c r="L43" i="10"/>
  <c r="L46" i="10"/>
  <c r="L45" i="10"/>
  <c r="L38" i="10"/>
  <c r="L40" i="10"/>
  <c r="L35" i="10"/>
  <c r="L41" i="10"/>
  <c r="L37" i="10"/>
  <c r="O29" i="10"/>
  <c r="M47" i="10"/>
  <c r="Q29" i="10"/>
  <c r="O50" i="10" l="1"/>
  <c r="R51" i="10"/>
  <c r="R53" i="10" s="1"/>
  <c r="Q50" i="10"/>
  <c r="R47" i="10"/>
  <c r="R50" i="10" s="1"/>
  <c r="L47" i="10"/>
  <c r="N50" i="10" s="1"/>
  <c r="J47" i="9" l="1"/>
  <c r="R35" i="9" l="1"/>
  <c r="N8" i="9"/>
  <c r="M8" i="9"/>
  <c r="L8" i="9"/>
  <c r="K8" i="9"/>
  <c r="K9" i="9" s="1"/>
  <c r="J8" i="9"/>
  <c r="I9" i="9" s="1"/>
  <c r="I8" i="9"/>
  <c r="H8" i="9"/>
  <c r="G8" i="9"/>
  <c r="F8" i="9"/>
  <c r="E8" i="9"/>
  <c r="D8" i="9"/>
  <c r="O8" i="9"/>
  <c r="B46" i="9"/>
  <c r="B44" i="9"/>
  <c r="B43" i="9"/>
  <c r="B42" i="9"/>
  <c r="B41" i="9"/>
  <c r="B40" i="9"/>
  <c r="B39" i="9"/>
  <c r="E47" i="9"/>
  <c r="I29" i="9"/>
  <c r="E29" i="9"/>
  <c r="D29" i="9"/>
  <c r="R37" i="9" l="1"/>
  <c r="R40" i="9"/>
  <c r="R41" i="9"/>
  <c r="R42" i="9"/>
  <c r="R43" i="9"/>
  <c r="R44" i="9"/>
  <c r="L9" i="9"/>
  <c r="M9" i="9" s="1"/>
  <c r="N9" i="9" s="1"/>
  <c r="O9" i="9" s="1"/>
  <c r="R45" i="9"/>
  <c r="R38" i="9"/>
  <c r="R46" i="9"/>
  <c r="R39" i="9"/>
  <c r="H29" i="9"/>
  <c r="I47" i="9"/>
  <c r="H9" i="9"/>
  <c r="G9" i="9" s="1"/>
  <c r="F9" i="9" s="1"/>
  <c r="E9" i="9" s="1"/>
  <c r="D9" i="9" s="1"/>
  <c r="C9" i="9" s="1"/>
  <c r="J29" i="9"/>
  <c r="H47" i="9"/>
  <c r="G29" i="9"/>
  <c r="Q42" i="9"/>
  <c r="Q44" i="9"/>
  <c r="Q37" i="9"/>
  <c r="Q38" i="9"/>
  <c r="Q39" i="9"/>
  <c r="Q46" i="9"/>
  <c r="Q43" i="9"/>
  <c r="Q45" i="9"/>
  <c r="Q35" i="9"/>
  <c r="Q40" i="9"/>
  <c r="D47" i="9"/>
  <c r="F29" i="9"/>
  <c r="Q41" i="9"/>
  <c r="F47" i="9"/>
  <c r="G47" i="9"/>
  <c r="R48" i="9" l="1"/>
  <c r="P46" i="9"/>
  <c r="P37" i="9"/>
  <c r="P38" i="9"/>
  <c r="P39" i="9"/>
  <c r="P45" i="9"/>
  <c r="P35" i="9"/>
  <c r="P44" i="9"/>
  <c r="P41" i="9"/>
  <c r="P40" i="9"/>
  <c r="P42" i="9"/>
  <c r="Q47" i="9"/>
  <c r="P43" i="9"/>
  <c r="P47" i="9" l="1"/>
  <c r="O45" i="9"/>
  <c r="O46" i="9"/>
  <c r="O37" i="9"/>
  <c r="O44" i="9"/>
  <c r="O41" i="9"/>
  <c r="O42" i="9"/>
  <c r="O38" i="9"/>
  <c r="O39" i="9"/>
  <c r="O43" i="9"/>
  <c r="O40" i="9"/>
  <c r="O35" i="9"/>
  <c r="O47" i="9" l="1"/>
  <c r="N44" i="9"/>
  <c r="N45" i="9"/>
  <c r="N46" i="9"/>
  <c r="N37" i="9"/>
  <c r="N38" i="9"/>
  <c r="N39" i="9"/>
  <c r="N43" i="9"/>
  <c r="N35" i="9"/>
  <c r="N41" i="9"/>
  <c r="N40" i="9"/>
  <c r="N42" i="9"/>
  <c r="R28" i="9" l="1"/>
  <c r="M26" i="9"/>
  <c r="L25" i="9"/>
  <c r="R23" i="9"/>
  <c r="Q22" i="9"/>
  <c r="P21" i="9"/>
  <c r="O20" i="9"/>
  <c r="M44" i="9"/>
  <c r="M41" i="9"/>
  <c r="Q28" i="9"/>
  <c r="P27" i="9"/>
  <c r="L26" i="9"/>
  <c r="R24" i="9"/>
  <c r="Q23" i="9"/>
  <c r="P22" i="9"/>
  <c r="O21" i="9"/>
  <c r="N20" i="9"/>
  <c r="M18" i="9"/>
  <c r="N26" i="9"/>
  <c r="R22" i="9"/>
  <c r="M45" i="9"/>
  <c r="M35" i="9"/>
  <c r="P28" i="9"/>
  <c r="R25" i="9"/>
  <c r="Q24" i="9"/>
  <c r="P23" i="9"/>
  <c r="O22" i="9"/>
  <c r="N21" i="9"/>
  <c r="M20" i="9"/>
  <c r="M46" i="9"/>
  <c r="M43" i="9"/>
  <c r="O28" i="9"/>
  <c r="N27" i="9"/>
  <c r="R26" i="9"/>
  <c r="Q25" i="9"/>
  <c r="P24" i="9"/>
  <c r="O23" i="9"/>
  <c r="N22" i="9"/>
  <c r="M21" i="9"/>
  <c r="L20" i="9"/>
  <c r="R27" i="9"/>
  <c r="M25" i="9"/>
  <c r="L24" i="9"/>
  <c r="Q21" i="9"/>
  <c r="O18" i="9"/>
  <c r="M40" i="9"/>
  <c r="M37" i="9"/>
  <c r="N28" i="9"/>
  <c r="M27" i="9"/>
  <c r="Q26" i="9"/>
  <c r="P25" i="9"/>
  <c r="O24" i="9"/>
  <c r="N23" i="9"/>
  <c r="M22" i="9"/>
  <c r="L21" i="9"/>
  <c r="M39" i="9"/>
  <c r="P20" i="9"/>
  <c r="M28" i="9"/>
  <c r="L27" i="9"/>
  <c r="P26" i="9"/>
  <c r="O25" i="9"/>
  <c r="N24" i="9"/>
  <c r="M23" i="9"/>
  <c r="L22" i="9"/>
  <c r="R20" i="9"/>
  <c r="M42" i="9"/>
  <c r="M38" i="9"/>
  <c r="L28" i="9"/>
  <c r="O26" i="9"/>
  <c r="N25" i="9"/>
  <c r="M24" i="9"/>
  <c r="L23" i="9"/>
  <c r="R21" i="9"/>
  <c r="Q20" i="9"/>
  <c r="P18" i="9"/>
  <c r="N18" i="9"/>
  <c r="L18" i="9"/>
  <c r="R18" i="9"/>
  <c r="Q27" i="9"/>
  <c r="O27" i="9"/>
  <c r="Q18" i="9"/>
  <c r="N47" i="9"/>
  <c r="R29" i="9" l="1"/>
  <c r="M47" i="9"/>
  <c r="L29" i="9"/>
  <c r="O29" i="9"/>
  <c r="N29" i="9"/>
  <c r="L39" i="9"/>
  <c r="L44" i="9"/>
  <c r="L41" i="9"/>
  <c r="L45" i="9"/>
  <c r="L42" i="9"/>
  <c r="L46" i="9"/>
  <c r="L43" i="9"/>
  <c r="L38" i="9"/>
  <c r="L40" i="9"/>
  <c r="L37" i="9"/>
  <c r="L35" i="9"/>
  <c r="P29" i="9"/>
  <c r="M29" i="9"/>
  <c r="Q29" i="9"/>
  <c r="Q50" i="9" s="1"/>
  <c r="O50" i="9" l="1"/>
  <c r="P50" i="9"/>
  <c r="R51" i="9"/>
  <c r="R53" i="9" s="1"/>
  <c r="R47" i="9"/>
  <c r="R50" i="9" s="1"/>
  <c r="L47" i="9"/>
  <c r="N5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R47" authorId="0" shapeId="0" xr:uid="{9DA62162-5E47-4AA7-ADBF-375FEE84261E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estimated actual from our 2018-22 final decision</t>
        </r>
      </text>
    </comment>
    <comment ref="R48" authorId="0" shapeId="0" xr:uid="{ACF9F433-4671-4310-9382-03039CB883B1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actual value for the HY extension period</t>
        </r>
      </text>
    </comment>
    <comment ref="R50" authorId="0" shapeId="0" xr:uid="{DC958B56-88A5-4BA5-A8D1-AE2E16975211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estimated incrementalgain from our 2018-22 final decision</t>
        </r>
      </text>
    </comment>
    <comment ref="R51" authorId="0" shapeId="0" xr:uid="{8CEB278E-8441-44B1-8336-A25C327EB1BE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actual 2017 incremental gain to be used for the HY extension period.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R47" authorId="0" shapeId="0" xr:uid="{13505132-65CF-4828-AA4D-C063781580E0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estimated actual from our 2018-22 final decision</t>
        </r>
      </text>
    </comment>
    <comment ref="R48" authorId="0" shapeId="0" xr:uid="{962455A7-0513-463C-8576-30864284BE18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actual value for the HY extension period</t>
        </r>
      </text>
    </comment>
    <comment ref="R50" authorId="0" shapeId="0" xr:uid="{6A30B4F9-43BA-4E51-9082-6D8B7E0E9436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estimated incremental gain from our 2018-22 final decision</t>
        </r>
      </text>
    </comment>
    <comment ref="R51" authorId="0" shapeId="0" xr:uid="{C29F3FEB-BB4D-4843-B825-ED39B762B528}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This is the actual 2017 incremental gain to be used for the HY extension period.</t>
        </r>
      </text>
    </comment>
  </commentList>
</comments>
</file>

<file path=xl/sharedStrings.xml><?xml version="1.0" encoding="utf-8"?>
<sst xmlns="http://schemas.openxmlformats.org/spreadsheetml/2006/main" count="92" uniqueCount="36">
  <si>
    <t>Actual and estimated inflation</t>
  </si>
  <si>
    <t>Actual</t>
  </si>
  <si>
    <t>Estimate</t>
  </si>
  <si>
    <t>ABS CPI index - December (old base)</t>
  </si>
  <si>
    <t>Inflation rate (per cent)</t>
  </si>
  <si>
    <t>ABS CPI index - December (rebased index in March 2012)</t>
  </si>
  <si>
    <t>Table 23.4.1.1 - Opex allowance applicable to Incentive Mechanism (Incentive Mechanism target)</t>
  </si>
  <si>
    <t>Previous period</t>
  </si>
  <si>
    <t>Current regulatory control period</t>
  </si>
  <si>
    <t>Total opex allowance</t>
  </si>
  <si>
    <t xml:space="preserve">Less approved excludable costs - allowance </t>
  </si>
  <si>
    <t>Unaccounted for gas expenses (clause 4.13(10)(c))</t>
  </si>
  <si>
    <t>Licence fees  (clause 4.13(10)(d))</t>
  </si>
  <si>
    <t>Energy Safe Victoria levy (clause 4.13(10)(e))</t>
  </si>
  <si>
    <t>Debt raising costs (clause 4.13(10)(f))</t>
  </si>
  <si>
    <t>Network management fee (clause 4.13(10)(g))</t>
  </si>
  <si>
    <t>Incentive fees (clause 4.13(10)(h))</t>
  </si>
  <si>
    <t>Any other activity that AGN and the Regulator agree to exclude (clause 4.13(10)(j))</t>
  </si>
  <si>
    <t>Change in scale adjustment (clause 4.13(11)(b))</t>
  </si>
  <si>
    <t>Change in capitalisation policy (clause 4.12)</t>
  </si>
  <si>
    <t>Forecast opex for Incentive Mechanism purposes</t>
  </si>
  <si>
    <t>Table 23.4.2 - Actual and estimated opex applicable to Incentive Mechanism</t>
  </si>
  <si>
    <t>$m, Actual</t>
  </si>
  <si>
    <t>Total opex (actual)</t>
  </si>
  <si>
    <t>Less approved excludable costs</t>
  </si>
  <si>
    <t>Costs associated with complying with any retailer of last resort requirements (clause 4.13(10)(a))</t>
  </si>
  <si>
    <t>Amounts for approved Cost Pass Through Events (clause 4.13(10)(b))</t>
  </si>
  <si>
    <t>Movements in provisions (clause 4.13(10)(i))</t>
  </si>
  <si>
    <t>Actual opex for Incentive Mechanism purposes</t>
  </si>
  <si>
    <t>HY2023 PTRM input ($m, 2022)</t>
  </si>
  <si>
    <t>Cumulative index (2017=1)</t>
  </si>
  <si>
    <t>TABLE 23.4.1 - The carryover amounts that arise from applying the Incentive Mechanism during the 2018 to 2022 regulatory control period</t>
  </si>
  <si>
    <t>$m, real 2012</t>
  </si>
  <si>
    <t>$m, real 2017</t>
  </si>
  <si>
    <t>$m, real December 2017</t>
  </si>
  <si>
    <t>Incremental gain ($m,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</si>
</sst>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00"/>
    <numFmt numFmtId="166" formatCode="0.000000"/>
    <numFmt numFmtId="167" formatCode="0.0000"/>
    <numFmt numFmtId="168" formatCode="#,##0.00_ ;\-#,##0.00\ "/>
    <numFmt numFmtId="169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FFFF"/>
      <name val="Calibri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color rgb="FFFFFFFF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name val="Arial"/>
      <family val="2"/>
    </font>
    <font>
      <b/>
      <sz val="10"/>
      <color rgb="FFFFFFFF"/>
      <name val="Arial"/>
      <family val="2"/>
    </font>
    <font>
      <i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A6A6A6"/>
      </right>
      <top/>
      <bottom style="medium">
        <color auto="1"/>
      </bottom>
      <diagonal/>
    </border>
    <border>
      <left style="thin">
        <color rgb="FFA6A6A6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medium">
        <color indexed="64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BFBFBF"/>
      </bottom>
      <diagonal/>
    </border>
    <border>
      <left/>
      <right/>
      <top style="medium">
        <color indexed="64"/>
      </top>
      <bottom style="thin">
        <color rgb="FFBFBFBF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medium">
        <color indexed="64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 style="medium">
        <color auto="1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medium">
        <color auto="1"/>
      </bottom>
      <diagonal/>
    </border>
    <border>
      <left style="medium">
        <color indexed="64"/>
      </left>
      <right/>
      <top style="thin">
        <color rgb="FFBFBFBF"/>
      </top>
      <bottom style="medium">
        <color auto="1"/>
      </bottom>
      <diagonal/>
    </border>
    <border>
      <left/>
      <right/>
      <top style="thin">
        <color rgb="FFBFBFBF"/>
      </top>
      <bottom style="medium">
        <color indexed="64"/>
      </bottom>
      <diagonal/>
    </border>
    <border>
      <left/>
      <right/>
      <top style="thin">
        <color rgb="FFA6A6A6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A6A6A6"/>
      </left>
      <right style="thin">
        <color rgb="FFA6A6A6"/>
      </right>
      <top/>
      <bottom style="medium">
        <color auto="1"/>
      </bottom>
      <diagonal/>
    </border>
    <border>
      <left/>
      <right style="thin">
        <color rgb="FFA6A6A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6A6A6"/>
      </left>
      <right/>
      <top style="medium">
        <color indexed="64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A6A6A6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 tint="-0.34998626667073579"/>
      </bottom>
      <diagonal/>
    </border>
    <border>
      <left style="medium">
        <color rgb="FFFF0000"/>
      </left>
      <right style="medium">
        <color rgb="FFFF0000"/>
      </right>
      <top style="thin">
        <color rgb="FFA6A6A6"/>
      </top>
      <bottom style="thin">
        <color rgb="FFA6A6A6"/>
      </bottom>
      <diagonal/>
    </border>
    <border>
      <left style="medium">
        <color rgb="FFFF0000"/>
      </left>
      <right style="medium">
        <color rgb="FFFF0000"/>
      </right>
      <top style="thin">
        <color rgb="FFA6A6A6"/>
      </top>
      <bottom/>
      <diagonal/>
    </border>
    <border>
      <left style="medium">
        <color rgb="FFFF0000"/>
      </left>
      <right style="medium">
        <color rgb="FFFF0000"/>
      </right>
      <top style="thin">
        <color rgb="FFA6A6A6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rgb="FFA6A6A6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auto="1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indexed="64"/>
      </right>
      <top/>
      <bottom style="thin">
        <color rgb="FFA6A6A6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thin">
        <color rgb="FFA6A6A6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43" fontId="17" fillId="0" borderId="0" applyFont="0" applyFill="0" applyBorder="0" applyAlignment="0" applyProtection="0"/>
  </cellStyleXfs>
  <cellXfs count="228">
    <xf numFmtId="0" fontId="0" fillId="0" borderId="0" xfId="0"/>
    <xf numFmtId="0" fontId="2" fillId="2" borderId="0" xfId="1" applyFont="1" applyFill="1" applyProtection="1">
      <protection locked="0"/>
    </xf>
    <xf numFmtId="0" fontId="1" fillId="0" borderId="0" xfId="1"/>
    <xf numFmtId="0" fontId="3" fillId="2" borderId="0" xfId="1" applyFont="1" applyFill="1"/>
    <xf numFmtId="0" fontId="2" fillId="2" borderId="0" xfId="1" applyFont="1" applyFill="1"/>
    <xf numFmtId="0" fontId="1" fillId="2" borderId="0" xfId="1" applyFill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1" fillId="2" borderId="2" xfId="1" applyFill="1" applyBorder="1" applyAlignment="1">
      <alignment horizontal="left" vertical="top" wrapText="1"/>
    </xf>
    <xf numFmtId="0" fontId="1" fillId="2" borderId="0" xfId="1" applyFill="1"/>
    <xf numFmtId="0" fontId="6" fillId="2" borderId="6" xfId="1" applyFont="1" applyFill="1" applyBorder="1" applyAlignment="1" applyProtection="1">
      <alignment vertical="center" wrapText="1"/>
      <protection locked="0"/>
    </xf>
    <xf numFmtId="0" fontId="1" fillId="0" borderId="6" xfId="1" applyBorder="1"/>
    <xf numFmtId="0" fontId="1" fillId="0" borderId="13" xfId="1" applyBorder="1" applyAlignment="1">
      <alignment horizontal="left" vertical="center" wrapText="1" indent="1"/>
    </xf>
    <xf numFmtId="0" fontId="1" fillId="0" borderId="17" xfId="1" applyBorder="1" applyAlignment="1">
      <alignment horizontal="left" vertical="center" wrapText="1" indent="1"/>
    </xf>
    <xf numFmtId="0" fontId="10" fillId="2" borderId="0" xfId="1" applyFont="1" applyFill="1"/>
    <xf numFmtId="0" fontId="11" fillId="6" borderId="3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left" vertical="center"/>
      <protection locked="0"/>
    </xf>
    <xf numFmtId="0" fontId="1" fillId="2" borderId="6" xfId="1" applyFill="1" applyBorder="1"/>
    <xf numFmtId="0" fontId="4" fillId="4" borderId="17" xfId="1" applyFont="1" applyFill="1" applyBorder="1" applyAlignment="1">
      <alignment horizontal="right" vertical="center"/>
    </xf>
    <xf numFmtId="0" fontId="4" fillId="4" borderId="31" xfId="1" applyFont="1" applyFill="1" applyBorder="1" applyAlignment="1">
      <alignment horizontal="right" vertical="center"/>
    </xf>
    <xf numFmtId="0" fontId="4" fillId="7" borderId="10" xfId="1" applyFont="1" applyFill="1" applyBorder="1" applyAlignment="1">
      <alignment horizontal="right" vertical="center"/>
    </xf>
    <xf numFmtId="0" fontId="4" fillId="7" borderId="11" xfId="1" applyFont="1" applyFill="1" applyBorder="1" applyAlignment="1">
      <alignment horizontal="right" vertical="center"/>
    </xf>
    <xf numFmtId="0" fontId="4" fillId="7" borderId="12" xfId="1" applyFont="1" applyFill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right" vertical="center"/>
      <protection locked="0"/>
    </xf>
    <xf numFmtId="0" fontId="4" fillId="4" borderId="4" xfId="1" applyFont="1" applyFill="1" applyBorder="1" applyAlignment="1" applyProtection="1">
      <alignment horizontal="right" vertical="center"/>
      <protection locked="0"/>
    </xf>
    <xf numFmtId="0" fontId="14" fillId="4" borderId="33" xfId="1" applyFont="1" applyFill="1" applyBorder="1" applyAlignment="1">
      <alignment horizontal="left" vertical="center" wrapText="1" indent="1"/>
    </xf>
    <xf numFmtId="0" fontId="1" fillId="0" borderId="33" xfId="1" applyBorder="1" applyAlignment="1">
      <alignment horizontal="left" vertical="center" indent="3"/>
    </xf>
    <xf numFmtId="0" fontId="1" fillId="0" borderId="33" xfId="1" applyBorder="1" applyAlignment="1">
      <alignment horizontal="left" vertical="center" wrapText="1" indent="1"/>
    </xf>
    <xf numFmtId="0" fontId="1" fillId="4" borderId="37" xfId="1" applyFill="1" applyBorder="1" applyAlignment="1">
      <alignment horizontal="left" vertical="center" wrapText="1" indent="1"/>
    </xf>
    <xf numFmtId="0" fontId="11" fillId="6" borderId="5" xfId="1" applyFont="1" applyFill="1" applyBorder="1" applyAlignment="1" applyProtection="1">
      <alignment horizontal="left" vertical="center"/>
      <protection locked="0"/>
    </xf>
    <xf numFmtId="0" fontId="11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right"/>
      <protection locked="0"/>
    </xf>
    <xf numFmtId="0" fontId="14" fillId="6" borderId="33" xfId="1" applyFont="1" applyFill="1" applyBorder="1" applyAlignment="1">
      <alignment horizontal="left" vertical="center" wrapText="1" indent="1"/>
    </xf>
    <xf numFmtId="0" fontId="3" fillId="2" borderId="0" xfId="1" applyFont="1" applyFill="1" applyProtection="1">
      <protection locked="0"/>
    </xf>
    <xf numFmtId="0" fontId="1" fillId="2" borderId="2" xfId="1" applyFill="1" applyBorder="1"/>
    <xf numFmtId="0" fontId="1" fillId="0" borderId="52" xfId="1" applyBorder="1" applyAlignment="1">
      <alignment horizontal="left" vertical="center" wrapText="1" indent="1"/>
    </xf>
    <xf numFmtId="0" fontId="14" fillId="4" borderId="53" xfId="1" applyFont="1" applyFill="1" applyBorder="1" applyAlignment="1">
      <alignment horizontal="left" vertical="center" wrapText="1" indent="1"/>
    </xf>
    <xf numFmtId="0" fontId="1" fillId="0" borderId="53" xfId="1" applyBorder="1" applyAlignment="1">
      <alignment horizontal="left" vertical="center" indent="3"/>
    </xf>
    <xf numFmtId="0" fontId="1" fillId="0" borderId="53" xfId="1" applyBorder="1" applyAlignment="1">
      <alignment horizontal="left" vertical="center" wrapText="1" indent="1"/>
    </xf>
    <xf numFmtId="0" fontId="1" fillId="0" borderId="31" xfId="1" applyBorder="1" applyAlignment="1">
      <alignment horizontal="left" vertical="center" wrapText="1" indent="1"/>
    </xf>
    <xf numFmtId="0" fontId="1" fillId="4" borderId="2" xfId="1" applyFill="1" applyBorder="1" applyAlignment="1">
      <alignment horizontal="left" vertical="center" wrapText="1" indent="1"/>
    </xf>
    <xf numFmtId="0" fontId="14" fillId="6" borderId="53" xfId="1" applyFont="1" applyFill="1" applyBorder="1" applyAlignment="1">
      <alignment horizontal="left" vertical="center" wrapText="1" indent="1"/>
    </xf>
    <xf numFmtId="0" fontId="1" fillId="0" borderId="56" xfId="1" applyBorder="1" applyAlignment="1">
      <alignment horizontal="left" vertical="center" indent="3"/>
    </xf>
    <xf numFmtId="0" fontId="5" fillId="4" borderId="3" xfId="1" applyFont="1" applyFill="1" applyBorder="1" applyAlignment="1">
      <alignment horizontal="left" vertical="center"/>
    </xf>
    <xf numFmtId="0" fontId="5" fillId="4" borderId="4" xfId="1" applyFont="1" applyFill="1" applyBorder="1" applyAlignment="1">
      <alignment horizontal="left" vertical="center"/>
    </xf>
    <xf numFmtId="0" fontId="5" fillId="4" borderId="5" xfId="1" applyFont="1" applyFill="1" applyBorder="1" applyAlignment="1">
      <alignment horizontal="left" vertical="center"/>
    </xf>
    <xf numFmtId="0" fontId="7" fillId="5" borderId="49" xfId="1" applyFont="1" applyFill="1" applyBorder="1" applyAlignment="1">
      <alignment horizontal="center" vertical="center"/>
    </xf>
    <xf numFmtId="0" fontId="4" fillId="4" borderId="37" xfId="1" applyFont="1" applyFill="1" applyBorder="1" applyAlignment="1">
      <alignment horizontal="right" vertical="center"/>
    </xf>
    <xf numFmtId="0" fontId="4" fillId="11" borderId="4" xfId="1" applyFont="1" applyFill="1" applyBorder="1" applyAlignment="1">
      <alignment horizontal="right" vertical="center"/>
    </xf>
    <xf numFmtId="0" fontId="4" fillId="11" borderId="5" xfId="1" applyFont="1" applyFill="1" applyBorder="1" applyAlignment="1">
      <alignment horizontal="right" vertical="center"/>
    </xf>
    <xf numFmtId="0" fontId="4" fillId="12" borderId="7" xfId="1" applyFont="1" applyFill="1" applyBorder="1" applyAlignment="1">
      <alignment horizontal="right" vertical="center"/>
    </xf>
    <xf numFmtId="0" fontId="4" fillId="12" borderId="4" xfId="1" applyFont="1" applyFill="1" applyBorder="1" applyAlignment="1">
      <alignment horizontal="right" vertical="center"/>
    </xf>
    <xf numFmtId="0" fontId="4" fillId="12" borderId="42" xfId="1" applyFont="1" applyFill="1" applyBorder="1" applyAlignment="1">
      <alignment horizontal="right" vertical="center"/>
    </xf>
    <xf numFmtId="0" fontId="1" fillId="0" borderId="59" xfId="1" applyBorder="1" applyAlignment="1">
      <alignment horizontal="left" vertical="center" wrapText="1" indent="1"/>
    </xf>
    <xf numFmtId="164" fontId="1" fillId="0" borderId="60" xfId="1" applyNumberFormat="1" applyBorder="1" applyAlignment="1">
      <alignment vertical="center" wrapText="1"/>
    </xf>
    <xf numFmtId="164" fontId="1" fillId="11" borderId="14" xfId="1" applyNumberFormat="1" applyFill="1" applyBorder="1"/>
    <xf numFmtId="164" fontId="4" fillId="11" borderId="14" xfId="1" applyNumberFormat="1" applyFont="1" applyFill="1" applyBorder="1"/>
    <xf numFmtId="164" fontId="4" fillId="11" borderId="61" xfId="1" applyNumberFormat="1" applyFont="1" applyFill="1" applyBorder="1"/>
    <xf numFmtId="164" fontId="4" fillId="11" borderId="62" xfId="1" applyNumberFormat="1" applyFont="1" applyFill="1" applyBorder="1"/>
    <xf numFmtId="0" fontId="8" fillId="2" borderId="63" xfId="1" applyFont="1" applyFill="1" applyBorder="1" applyAlignment="1">
      <alignment horizontal="left" vertical="center" wrapText="1" indent="1"/>
    </xf>
    <xf numFmtId="164" fontId="1" fillId="10" borderId="51" xfId="1" applyNumberFormat="1" applyFill="1" applyBorder="1" applyAlignment="1" applyProtection="1">
      <alignment vertical="center" wrapText="1"/>
      <protection locked="0"/>
    </xf>
    <xf numFmtId="164" fontId="1" fillId="10" borderId="64" xfId="1" applyNumberFormat="1" applyFill="1" applyBorder="1" applyAlignment="1" applyProtection="1">
      <alignment vertical="center" wrapText="1"/>
      <protection locked="0"/>
    </xf>
    <xf numFmtId="164" fontId="1" fillId="10" borderId="50" xfId="1" applyNumberFormat="1" applyFill="1" applyBorder="1" applyAlignment="1" applyProtection="1">
      <alignment vertical="center" wrapText="1"/>
      <protection locked="0"/>
    </xf>
    <xf numFmtId="164" fontId="1" fillId="10" borderId="65" xfId="1" applyNumberFormat="1" applyFill="1" applyBorder="1" applyAlignment="1" applyProtection="1">
      <alignment vertical="center" wrapText="1"/>
      <protection locked="0"/>
    </xf>
    <xf numFmtId="164" fontId="1" fillId="10" borderId="66" xfId="1" applyNumberFormat="1" applyFill="1" applyBorder="1" applyAlignment="1" applyProtection="1">
      <alignment vertical="center" wrapText="1"/>
      <protection locked="0"/>
    </xf>
    <xf numFmtId="10" fontId="1" fillId="13" borderId="67" xfId="1" applyNumberFormat="1" applyFill="1" applyBorder="1" applyAlignment="1">
      <alignment horizontal="right" vertical="center" wrapText="1"/>
    </xf>
    <xf numFmtId="10" fontId="1" fillId="13" borderId="15" xfId="1" applyNumberFormat="1" applyFill="1" applyBorder="1" applyAlignment="1">
      <alignment horizontal="right" vertical="center" wrapText="1"/>
    </xf>
    <xf numFmtId="10" fontId="1" fillId="13" borderId="16" xfId="1" applyNumberFormat="1" applyFill="1" applyBorder="1" applyAlignment="1">
      <alignment horizontal="right" vertical="center" wrapText="1"/>
    </xf>
    <xf numFmtId="0" fontId="8" fillId="2" borderId="68" xfId="1" applyFont="1" applyFill="1" applyBorder="1" applyAlignment="1">
      <alignment horizontal="left" vertical="center" wrapText="1" indent="1"/>
    </xf>
    <xf numFmtId="165" fontId="1" fillId="13" borderId="19" xfId="1" applyNumberFormat="1" applyFill="1" applyBorder="1" applyAlignment="1">
      <alignment horizontal="right" vertical="center" wrapText="1"/>
    </xf>
    <xf numFmtId="165" fontId="1" fillId="13" borderId="18" xfId="1" applyNumberFormat="1" applyFill="1" applyBorder="1" applyAlignment="1">
      <alignment horizontal="right" vertical="center" wrapText="1"/>
    </xf>
    <xf numFmtId="165" fontId="1" fillId="13" borderId="20" xfId="1" applyNumberFormat="1" applyFill="1" applyBorder="1" applyAlignment="1">
      <alignment horizontal="right" vertical="center" wrapText="1"/>
    </xf>
    <xf numFmtId="0" fontId="21" fillId="14" borderId="3" xfId="0" applyFont="1" applyFill="1" applyBorder="1" applyAlignment="1">
      <alignment vertical="center"/>
    </xf>
    <xf numFmtId="0" fontId="21" fillId="14" borderId="4" xfId="0" applyFont="1" applyFill="1" applyBorder="1" applyAlignment="1">
      <alignment vertical="center"/>
    </xf>
    <xf numFmtId="2" fontId="4" fillId="14" borderId="4" xfId="0" applyNumberFormat="1" applyFont="1" applyFill="1" applyBorder="1" applyAlignment="1">
      <alignment horizontal="right"/>
    </xf>
    <xf numFmtId="0" fontId="4" fillId="7" borderId="75" xfId="1" applyFont="1" applyFill="1" applyBorder="1" applyAlignment="1">
      <alignment horizontal="right" vertical="center"/>
    </xf>
    <xf numFmtId="0" fontId="0" fillId="0" borderId="78" xfId="0" applyBorder="1"/>
    <xf numFmtId="0" fontId="3" fillId="2" borderId="32" xfId="1" applyFont="1" applyFill="1" applyBorder="1" applyAlignment="1" applyProtection="1">
      <alignment horizontal="right"/>
      <protection locked="0"/>
    </xf>
    <xf numFmtId="0" fontId="1" fillId="0" borderId="79" xfId="1" applyBorder="1"/>
    <xf numFmtId="0" fontId="1" fillId="2" borderId="78" xfId="1" applyFill="1" applyBorder="1" applyAlignment="1">
      <alignment horizontal="left" vertical="top" wrapText="1"/>
    </xf>
    <xf numFmtId="0" fontId="1" fillId="0" borderId="78" xfId="1" applyBorder="1"/>
    <xf numFmtId="0" fontId="1" fillId="0" borderId="80" xfId="1" applyBorder="1"/>
    <xf numFmtId="0" fontId="0" fillId="0" borderId="80" xfId="0" applyBorder="1"/>
    <xf numFmtId="0" fontId="0" fillId="0" borderId="81" xfId="0" applyBorder="1"/>
    <xf numFmtId="0" fontId="2" fillId="2" borderId="78" xfId="1" applyFont="1" applyFill="1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0" fillId="0" borderId="85" xfId="0" applyBorder="1"/>
    <xf numFmtId="2" fontId="21" fillId="14" borderId="5" xfId="0" applyNumberFormat="1" applyFont="1" applyFill="1" applyBorder="1" applyAlignment="1">
      <alignment horizontal="right"/>
    </xf>
    <xf numFmtId="0" fontId="0" fillId="0" borderId="86" xfId="0" applyBorder="1"/>
    <xf numFmtId="0" fontId="1" fillId="0" borderId="82" xfId="1" applyBorder="1"/>
    <xf numFmtId="0" fontId="14" fillId="0" borderId="82" xfId="1" applyFont="1" applyBorder="1" applyAlignment="1">
      <alignment vertical="center"/>
    </xf>
    <xf numFmtId="0" fontId="1" fillId="0" borderId="87" xfId="1" applyBorder="1"/>
    <xf numFmtId="0" fontId="1" fillId="0" borderId="88" xfId="1" applyBorder="1"/>
    <xf numFmtId="164" fontId="16" fillId="0" borderId="82" xfId="1" applyNumberFormat="1" applyFont="1" applyBorder="1"/>
    <xf numFmtId="0" fontId="12" fillId="2" borderId="6" xfId="1" applyFont="1" applyFill="1" applyBorder="1"/>
    <xf numFmtId="0" fontId="12" fillId="2" borderId="0" xfId="1" applyFont="1" applyFill="1"/>
    <xf numFmtId="0" fontId="1" fillId="0" borderId="92" xfId="1" applyBorder="1"/>
    <xf numFmtId="0" fontId="9" fillId="3" borderId="3" xfId="1" applyFont="1" applyFill="1" applyBorder="1" applyAlignment="1">
      <alignment vertical="center"/>
    </xf>
    <xf numFmtId="0" fontId="9" fillId="3" borderId="4" xfId="1" applyFont="1" applyFill="1" applyBorder="1" applyAlignment="1">
      <alignment vertical="center"/>
    </xf>
    <xf numFmtId="0" fontId="1" fillId="0" borderId="81" xfId="1" applyBorder="1"/>
    <xf numFmtId="164" fontId="1" fillId="10" borderId="93" xfId="1" applyNumberFormat="1" applyFill="1" applyBorder="1" applyAlignment="1" applyProtection="1">
      <alignment vertical="center" wrapText="1"/>
      <protection locked="0"/>
    </xf>
    <xf numFmtId="0" fontId="0" fillId="0" borderId="95" xfId="0" applyBorder="1"/>
    <xf numFmtId="2" fontId="4" fillId="8" borderId="34" xfId="1" applyNumberFormat="1" applyFont="1" applyFill="1" applyBorder="1" applyAlignment="1" applyProtection="1">
      <alignment vertical="center" wrapText="1"/>
      <protection locked="0"/>
    </xf>
    <xf numFmtId="2" fontId="4" fillId="8" borderId="35" xfId="1" applyNumberFormat="1" applyFont="1" applyFill="1" applyBorder="1" applyAlignment="1" applyProtection="1">
      <alignment vertical="center" wrapText="1"/>
      <protection locked="0"/>
    </xf>
    <xf numFmtId="2" fontId="4" fillId="8" borderId="44" xfId="1" applyNumberFormat="1" applyFont="1" applyFill="1" applyBorder="1" applyAlignment="1" applyProtection="1">
      <alignment vertical="center" wrapText="1"/>
      <protection locked="0"/>
    </xf>
    <xf numFmtId="2" fontId="4" fillId="8" borderId="76" xfId="1" applyNumberFormat="1" applyFont="1" applyFill="1" applyBorder="1" applyAlignment="1" applyProtection="1">
      <alignment vertical="center" wrapText="1"/>
      <protection locked="0"/>
    </xf>
    <xf numFmtId="2" fontId="4" fillId="4" borderId="34" xfId="1" applyNumberFormat="1" applyFont="1" applyFill="1" applyBorder="1"/>
    <xf numFmtId="2" fontId="4" fillId="4" borderId="36" xfId="1" applyNumberFormat="1" applyFont="1" applyFill="1" applyBorder="1"/>
    <xf numFmtId="2" fontId="4" fillId="4" borderId="57" xfId="1" applyNumberFormat="1" applyFont="1" applyFill="1" applyBorder="1"/>
    <xf numFmtId="2" fontId="4" fillId="4" borderId="35" xfId="1" applyNumberFormat="1" applyFont="1" applyFill="1" applyBorder="1"/>
    <xf numFmtId="2" fontId="4" fillId="4" borderId="44" xfId="1" applyNumberFormat="1" applyFont="1" applyFill="1" applyBorder="1"/>
    <xf numFmtId="2" fontId="4" fillId="4" borderId="70" xfId="1" applyNumberFormat="1" applyFont="1" applyFill="1" applyBorder="1"/>
    <xf numFmtId="2" fontId="1" fillId="8" borderId="34" xfId="1" applyNumberFormat="1" applyFill="1" applyBorder="1" applyAlignment="1" applyProtection="1">
      <alignment vertical="center" wrapText="1"/>
      <protection locked="0"/>
    </xf>
    <xf numFmtId="2" fontId="1" fillId="8" borderId="36" xfId="1" applyNumberFormat="1" applyFill="1" applyBorder="1" applyAlignment="1" applyProtection="1">
      <alignment vertical="center" wrapText="1"/>
      <protection locked="0"/>
    </xf>
    <xf numFmtId="2" fontId="1" fillId="8" borderId="57" xfId="1" applyNumberFormat="1" applyFill="1" applyBorder="1" applyAlignment="1" applyProtection="1">
      <alignment vertical="center" wrapText="1"/>
      <protection locked="0"/>
    </xf>
    <xf numFmtId="2" fontId="1" fillId="8" borderId="35" xfId="1" applyNumberFormat="1" applyFill="1" applyBorder="1" applyAlignment="1" applyProtection="1">
      <alignment vertical="center" wrapText="1"/>
      <protection locked="0"/>
    </xf>
    <xf numFmtId="2" fontId="1" fillId="8" borderId="44" xfId="1" applyNumberFormat="1" applyFill="1" applyBorder="1" applyAlignment="1" applyProtection="1">
      <alignment vertical="center" wrapText="1"/>
      <protection locked="0"/>
    </xf>
    <xf numFmtId="2" fontId="1" fillId="8" borderId="70" xfId="1" applyNumberFormat="1" applyFill="1" applyBorder="1" applyAlignment="1" applyProtection="1">
      <alignment vertical="center" wrapText="1"/>
      <protection locked="0"/>
    </xf>
    <xf numFmtId="2" fontId="1" fillId="10" borderId="54" xfId="3" applyNumberFormat="1" applyFont="1" applyFill="1" applyBorder="1" applyAlignment="1" applyProtection="1">
      <alignment vertical="center" wrapText="1"/>
      <protection locked="0"/>
    </xf>
    <xf numFmtId="2" fontId="1" fillId="10" borderId="55" xfId="3" applyNumberFormat="1" applyFont="1" applyFill="1" applyBorder="1" applyAlignment="1" applyProtection="1">
      <alignment vertical="center" wrapText="1"/>
      <protection locked="0"/>
    </xf>
    <xf numFmtId="2" fontId="1" fillId="8" borderId="26" xfId="1" applyNumberFormat="1" applyFill="1" applyBorder="1" applyAlignment="1" applyProtection="1">
      <alignment vertical="center" wrapText="1"/>
      <protection locked="0"/>
    </xf>
    <xf numFmtId="2" fontId="1" fillId="8" borderId="28" xfId="1" applyNumberFormat="1" applyFill="1" applyBorder="1" applyAlignment="1" applyProtection="1">
      <alignment vertical="center" wrapText="1"/>
      <protection locked="0"/>
    </xf>
    <xf numFmtId="2" fontId="1" fillId="8" borderId="58" xfId="1" applyNumberFormat="1" applyFill="1" applyBorder="1" applyAlignment="1" applyProtection="1">
      <alignment vertical="center" wrapText="1"/>
      <protection locked="0"/>
    </xf>
    <xf numFmtId="2" fontId="1" fillId="8" borderId="27" xfId="1" applyNumberFormat="1" applyFill="1" applyBorder="1" applyAlignment="1" applyProtection="1">
      <alignment vertical="center" wrapText="1"/>
      <protection locked="0"/>
    </xf>
    <xf numFmtId="2" fontId="1" fillId="8" borderId="48" xfId="1" applyNumberFormat="1" applyFill="1" applyBorder="1" applyAlignment="1" applyProtection="1">
      <alignment vertical="center" wrapText="1"/>
      <protection locked="0"/>
    </xf>
    <xf numFmtId="2" fontId="1" fillId="8" borderId="72" xfId="1" applyNumberFormat="1" applyFill="1" applyBorder="1" applyAlignment="1" applyProtection="1">
      <alignment vertical="center" wrapText="1"/>
      <protection locked="0"/>
    </xf>
    <xf numFmtId="2" fontId="15" fillId="15" borderId="10" xfId="1" applyNumberFormat="1" applyFont="1" applyFill="1" applyBorder="1" applyAlignment="1">
      <alignment horizontal="right" wrapText="1"/>
    </xf>
    <xf numFmtId="2" fontId="15" fillId="15" borderId="11" xfId="1" applyNumberFormat="1" applyFont="1" applyFill="1" applyBorder="1" applyAlignment="1">
      <alignment horizontal="right" wrapText="1"/>
    </xf>
    <xf numFmtId="2" fontId="15" fillId="15" borderId="39" xfId="1" applyNumberFormat="1" applyFont="1" applyFill="1" applyBorder="1" applyAlignment="1">
      <alignment horizontal="right" wrapText="1"/>
    </xf>
    <xf numFmtId="2" fontId="15" fillId="15" borderId="38" xfId="1" applyNumberFormat="1" applyFont="1" applyFill="1" applyBorder="1" applyAlignment="1">
      <alignment horizontal="right" wrapText="1"/>
    </xf>
    <xf numFmtId="2" fontId="4" fillId="8" borderId="36" xfId="1" applyNumberFormat="1" applyFont="1" applyFill="1" applyBorder="1" applyAlignment="1" applyProtection="1">
      <alignment vertical="center" wrapText="1"/>
      <protection locked="0"/>
    </xf>
    <xf numFmtId="2" fontId="4" fillId="4" borderId="34" xfId="1" applyNumberFormat="1" applyFont="1" applyFill="1" applyBorder="1" applyAlignment="1">
      <alignment vertical="center"/>
    </xf>
    <xf numFmtId="2" fontId="4" fillId="4" borderId="35" xfId="1" applyNumberFormat="1" applyFont="1" applyFill="1" applyBorder="1" applyAlignment="1">
      <alignment vertical="center"/>
    </xf>
    <xf numFmtId="2" fontId="4" fillId="4" borderId="36" xfId="1" applyNumberFormat="1" applyFont="1" applyFill="1" applyBorder="1" applyAlignment="1">
      <alignment vertical="center"/>
    </xf>
    <xf numFmtId="2" fontId="15" fillId="15" borderId="12" xfId="1" applyNumberFormat="1" applyFont="1" applyFill="1" applyBorder="1" applyAlignment="1">
      <alignment horizontal="right" wrapText="1"/>
    </xf>
    <xf numFmtId="168" fontId="1" fillId="0" borderId="23" xfId="1" applyNumberFormat="1" applyBorder="1" applyAlignment="1">
      <alignment horizontal="right" vertical="center"/>
    </xf>
    <xf numFmtId="168" fontId="1" fillId="0" borderId="24" xfId="1" applyNumberFormat="1" applyBorder="1" applyAlignment="1">
      <alignment horizontal="right" vertical="center"/>
    </xf>
    <xf numFmtId="168" fontId="1" fillId="0" borderId="43" xfId="1" applyNumberFormat="1" applyBorder="1" applyAlignment="1">
      <alignment horizontal="right" vertical="center"/>
    </xf>
    <xf numFmtId="168" fontId="1" fillId="13" borderId="69" xfId="1" applyNumberFormat="1" applyFill="1" applyBorder="1" applyAlignment="1">
      <alignment horizontal="right" vertical="center"/>
    </xf>
    <xf numFmtId="168" fontId="4" fillId="4" borderId="34" xfId="1" applyNumberFormat="1" applyFont="1" applyFill="1" applyBorder="1" applyAlignment="1">
      <alignment horizontal="left"/>
    </xf>
    <xf numFmtId="168" fontId="4" fillId="4" borderId="35" xfId="1" applyNumberFormat="1" applyFont="1" applyFill="1" applyBorder="1" applyAlignment="1">
      <alignment horizontal="left"/>
    </xf>
    <xf numFmtId="168" fontId="4" fillId="4" borderId="44" xfId="1" applyNumberFormat="1" applyFont="1" applyFill="1" applyBorder="1" applyAlignment="1">
      <alignment horizontal="left"/>
    </xf>
    <xf numFmtId="168" fontId="4" fillId="4" borderId="70" xfId="1" applyNumberFormat="1" applyFont="1" applyFill="1" applyBorder="1" applyAlignment="1">
      <alignment horizontal="left"/>
    </xf>
    <xf numFmtId="168" fontId="1" fillId="2" borderId="34" xfId="1" applyNumberFormat="1" applyFill="1" applyBorder="1" applyAlignment="1">
      <alignment horizontal="right" vertical="center"/>
    </xf>
    <xf numFmtId="168" fontId="1" fillId="2" borderId="35" xfId="1" applyNumberFormat="1" applyFill="1" applyBorder="1" applyAlignment="1">
      <alignment horizontal="right" vertical="center"/>
    </xf>
    <xf numFmtId="168" fontId="1" fillId="2" borderId="44" xfId="1" applyNumberFormat="1" applyFill="1" applyBorder="1" applyAlignment="1">
      <alignment horizontal="right" vertical="center"/>
    </xf>
    <xf numFmtId="168" fontId="1" fillId="2" borderId="70" xfId="1" applyNumberFormat="1" applyFill="1" applyBorder="1" applyAlignment="1">
      <alignment horizontal="right" vertical="center"/>
    </xf>
    <xf numFmtId="168" fontId="1" fillId="0" borderId="34" xfId="1" applyNumberFormat="1" applyBorder="1" applyAlignment="1">
      <alignment horizontal="right" vertical="center"/>
    </xf>
    <xf numFmtId="168" fontId="1" fillId="0" borderId="35" xfId="1" applyNumberFormat="1" applyBorder="1" applyAlignment="1">
      <alignment horizontal="right" vertical="center"/>
    </xf>
    <xf numFmtId="168" fontId="1" fillId="0" borderId="44" xfId="1" applyNumberFormat="1" applyBorder="1" applyAlignment="1">
      <alignment horizontal="right" vertical="center"/>
    </xf>
    <xf numFmtId="168" fontId="1" fillId="0" borderId="45" xfId="1" applyNumberFormat="1" applyBorder="1" applyAlignment="1">
      <alignment horizontal="right" vertical="center"/>
    </xf>
    <xf numFmtId="168" fontId="1" fillId="0" borderId="46" xfId="1" applyNumberFormat="1" applyBorder="1" applyAlignment="1">
      <alignment horizontal="right" vertical="center"/>
    </xf>
    <xf numFmtId="168" fontId="1" fillId="0" borderId="47" xfId="1" applyNumberFormat="1" applyBorder="1" applyAlignment="1">
      <alignment horizontal="right" vertical="center"/>
    </xf>
    <xf numFmtId="168" fontId="1" fillId="2" borderId="71" xfId="1" applyNumberFormat="1" applyFill="1" applyBorder="1" applyAlignment="1">
      <alignment horizontal="right" vertical="center"/>
    </xf>
    <xf numFmtId="168" fontId="1" fillId="2" borderId="45" xfId="1" applyNumberFormat="1" applyFill="1" applyBorder="1" applyAlignment="1">
      <alignment horizontal="right" vertical="center"/>
    </xf>
    <xf numFmtId="168" fontId="1" fillId="2" borderId="46" xfId="1" applyNumberFormat="1" applyFill="1" applyBorder="1" applyAlignment="1">
      <alignment horizontal="right" vertical="center"/>
    </xf>
    <xf numFmtId="168" fontId="1" fillId="2" borderId="47" xfId="1" applyNumberFormat="1" applyFill="1" applyBorder="1" applyAlignment="1">
      <alignment horizontal="right" vertical="center"/>
    </xf>
    <xf numFmtId="168" fontId="1" fillId="2" borderId="72" xfId="1" applyNumberFormat="1" applyFill="1" applyBorder="1" applyAlignment="1">
      <alignment horizontal="right" vertical="center"/>
    </xf>
    <xf numFmtId="168" fontId="15" fillId="15" borderId="10" xfId="1" applyNumberFormat="1" applyFont="1" applyFill="1" applyBorder="1" applyAlignment="1">
      <alignment horizontal="right" wrapText="1"/>
    </xf>
    <xf numFmtId="168" fontId="15" fillId="15" borderId="11" xfId="1" applyNumberFormat="1" applyFont="1" applyFill="1" applyBorder="1" applyAlignment="1">
      <alignment horizontal="right" wrapText="1"/>
    </xf>
    <xf numFmtId="168" fontId="15" fillId="15" borderId="39" xfId="1" applyNumberFormat="1" applyFont="1" applyFill="1" applyBorder="1" applyAlignment="1">
      <alignment horizontal="right" wrapText="1"/>
    </xf>
    <xf numFmtId="168" fontId="15" fillId="15" borderId="77" xfId="1" applyNumberFormat="1" applyFont="1" applyFill="1" applyBorder="1" applyAlignment="1">
      <alignment horizontal="right" wrapText="1"/>
    </xf>
    <xf numFmtId="168" fontId="3" fillId="2" borderId="0" xfId="1" applyNumberFormat="1" applyFont="1" applyFill="1"/>
    <xf numFmtId="168" fontId="3" fillId="0" borderId="0" xfId="1" applyNumberFormat="1" applyFont="1"/>
    <xf numFmtId="168" fontId="4" fillId="4" borderId="4" xfId="1" applyNumberFormat="1" applyFont="1" applyFill="1" applyBorder="1" applyAlignment="1">
      <alignment horizontal="left" vertical="center"/>
    </xf>
    <xf numFmtId="168" fontId="4" fillId="6" borderId="37" xfId="1" applyNumberFormat="1" applyFont="1" applyFill="1" applyBorder="1" applyAlignment="1">
      <alignment horizontal="left"/>
    </xf>
    <xf numFmtId="168" fontId="4" fillId="6" borderId="2" xfId="1" applyNumberFormat="1" applyFont="1" applyFill="1" applyBorder="1" applyAlignment="1">
      <alignment horizontal="left"/>
    </xf>
    <xf numFmtId="168" fontId="1" fillId="0" borderId="10" xfId="1" applyNumberFormat="1" applyBorder="1" applyAlignment="1">
      <alignment horizontal="right" vertical="center"/>
    </xf>
    <xf numFmtId="168" fontId="1" fillId="0" borderId="11" xfId="1" applyNumberFormat="1" applyBorder="1" applyAlignment="1">
      <alignment horizontal="right" vertical="center"/>
    </xf>
    <xf numFmtId="168" fontId="1" fillId="13" borderId="74" xfId="1" applyNumberFormat="1" applyFill="1" applyBorder="1" applyAlignment="1">
      <alignment horizontal="right" vertical="center"/>
    </xf>
    <xf numFmtId="168" fontId="4" fillId="0" borderId="81" xfId="1" applyNumberFormat="1" applyFont="1" applyBorder="1" applyAlignment="1">
      <alignment horizontal="left"/>
    </xf>
    <xf numFmtId="168" fontId="4" fillId="0" borderId="81" xfId="1" quotePrefix="1" applyNumberFormat="1" applyFont="1" applyBorder="1" applyAlignment="1">
      <alignment horizontal="left"/>
    </xf>
    <xf numFmtId="168" fontId="4" fillId="0" borderId="94" xfId="1" applyNumberFormat="1" applyFont="1" applyBorder="1" applyAlignment="1">
      <alignment horizontal="left"/>
    </xf>
    <xf numFmtId="168" fontId="1" fillId="13" borderId="73" xfId="1" applyNumberFormat="1" applyFill="1" applyBorder="1" applyAlignment="1">
      <alignment horizontal="right" vertical="center"/>
    </xf>
    <xf numFmtId="2" fontId="1" fillId="0" borderId="23" xfId="1" applyNumberFormat="1" applyBorder="1" applyAlignment="1">
      <alignment horizontal="right" vertical="center" wrapText="1"/>
    </xf>
    <xf numFmtId="2" fontId="1" fillId="0" borderId="24" xfId="1" applyNumberFormat="1" applyBorder="1" applyAlignment="1">
      <alignment horizontal="right" vertical="center" wrapText="1"/>
    </xf>
    <xf numFmtId="2" fontId="1" fillId="0" borderId="25" xfId="1" applyNumberFormat="1" applyBorder="1" applyAlignment="1">
      <alignment horizontal="right" vertical="center" wrapText="1"/>
    </xf>
    <xf numFmtId="2" fontId="4" fillId="6" borderId="34" xfId="1" applyNumberFormat="1" applyFont="1" applyFill="1" applyBorder="1" applyAlignment="1" applyProtection="1">
      <alignment horizontal="left"/>
      <protection locked="0"/>
    </xf>
    <xf numFmtId="2" fontId="4" fillId="6" borderId="35" xfId="1" applyNumberFormat="1" applyFont="1" applyFill="1" applyBorder="1" applyAlignment="1" applyProtection="1">
      <alignment horizontal="left"/>
      <protection locked="0"/>
    </xf>
    <xf numFmtId="2" fontId="4" fillId="6" borderId="36" xfId="1" applyNumberFormat="1" applyFont="1" applyFill="1" applyBorder="1" applyAlignment="1" applyProtection="1">
      <alignment horizontal="left"/>
      <protection locked="0"/>
    </xf>
    <xf numFmtId="2" fontId="1" fillId="2" borderId="34" xfId="1" applyNumberFormat="1" applyFill="1" applyBorder="1" applyAlignment="1">
      <alignment horizontal="right" wrapText="1"/>
    </xf>
    <xf numFmtId="2" fontId="1" fillId="2" borderId="35" xfId="1" applyNumberFormat="1" applyFill="1" applyBorder="1" applyAlignment="1">
      <alignment horizontal="right" wrapText="1"/>
    </xf>
    <xf numFmtId="2" fontId="1" fillId="2" borderId="36" xfId="1" applyNumberFormat="1" applyFill="1" applyBorder="1" applyAlignment="1">
      <alignment horizontal="right" wrapText="1"/>
    </xf>
    <xf numFmtId="2" fontId="1" fillId="0" borderId="34" xfId="1" applyNumberFormat="1" applyBorder="1" applyAlignment="1">
      <alignment horizontal="right" wrapText="1"/>
    </xf>
    <xf numFmtId="2" fontId="1" fillId="0" borderId="35" xfId="1" applyNumberFormat="1" applyBorder="1" applyAlignment="1">
      <alignment horizontal="right" wrapText="1"/>
    </xf>
    <xf numFmtId="2" fontId="1" fillId="0" borderId="36" xfId="1" applyNumberFormat="1" applyBorder="1" applyAlignment="1">
      <alignment horizontal="right" wrapText="1"/>
    </xf>
    <xf numFmtId="167" fontId="0" fillId="0" borderId="78" xfId="0" applyNumberFormat="1" applyBorder="1"/>
    <xf numFmtId="166" fontId="0" fillId="0" borderId="78" xfId="0" applyNumberFormat="1" applyBorder="1"/>
    <xf numFmtId="169" fontId="0" fillId="0" borderId="78" xfId="4" applyNumberFormat="1" applyFont="1" applyBorder="1"/>
    <xf numFmtId="0" fontId="0" fillId="0" borderId="78" xfId="0" applyBorder="1" applyAlignment="1">
      <alignment horizontal="right"/>
    </xf>
    <xf numFmtId="0" fontId="20" fillId="0" borderId="78" xfId="0" applyFont="1" applyBorder="1" applyAlignment="1">
      <alignment horizontal="right"/>
    </xf>
    <xf numFmtId="169" fontId="20" fillId="0" borderId="78" xfId="4" applyNumberFormat="1" applyFont="1" applyBorder="1"/>
    <xf numFmtId="169" fontId="0" fillId="0" borderId="78" xfId="0" applyNumberFormat="1" applyBorder="1"/>
    <xf numFmtId="169" fontId="0" fillId="16" borderId="78" xfId="4" applyNumberFormat="1" applyFont="1" applyFill="1" applyBorder="1"/>
    <xf numFmtId="169" fontId="0" fillId="17" borderId="78" xfId="4" applyNumberFormat="1" applyFont="1" applyFill="1" applyBorder="1"/>
    <xf numFmtId="169" fontId="0" fillId="18" borderId="78" xfId="4" applyNumberFormat="1" applyFont="1" applyFill="1" applyBorder="1"/>
    <xf numFmtId="169" fontId="20" fillId="0" borderId="78" xfId="0" applyNumberFormat="1" applyFont="1" applyBorder="1"/>
    <xf numFmtId="0" fontId="1" fillId="0" borderId="96" xfId="1" applyBorder="1" applyAlignment="1">
      <alignment horizontal="left" vertical="center" indent="3"/>
    </xf>
    <xf numFmtId="0" fontId="1" fillId="4" borderId="3" xfId="1" applyFill="1" applyBorder="1" applyAlignment="1">
      <alignment horizontal="left" vertical="center" wrapText="1" indent="1"/>
    </xf>
    <xf numFmtId="0" fontId="1" fillId="4" borderId="5" xfId="1" applyFill="1" applyBorder="1" applyAlignment="1">
      <alignment horizontal="left" vertical="center" wrapText="1" indent="1"/>
    </xf>
    <xf numFmtId="0" fontId="6" fillId="11" borderId="3" xfId="1" applyFont="1" applyFill="1" applyBorder="1" applyAlignment="1">
      <alignment horizontal="left" vertical="center"/>
    </xf>
    <xf numFmtId="168" fontId="15" fillId="9" borderId="97" xfId="1" applyNumberFormat="1" applyFont="1" applyFill="1" applyBorder="1" applyAlignment="1">
      <alignment vertical="center"/>
    </xf>
    <xf numFmtId="168" fontId="4" fillId="4" borderId="5" xfId="1" applyNumberFormat="1" applyFont="1" applyFill="1" applyBorder="1" applyAlignment="1">
      <alignment horizontal="left" vertical="center"/>
    </xf>
    <xf numFmtId="0" fontId="7" fillId="5" borderId="3" xfId="1" applyFont="1" applyFill="1" applyBorder="1" applyAlignment="1" applyProtection="1">
      <alignment horizontal="center" vertical="center"/>
      <protection locked="0"/>
    </xf>
    <xf numFmtId="0" fontId="7" fillId="5" borderId="4" xfId="1" applyFont="1" applyFill="1" applyBorder="1" applyAlignment="1" applyProtection="1">
      <alignment horizontal="center" vertical="center"/>
      <protection locked="0"/>
    </xf>
    <xf numFmtId="0" fontId="7" fillId="5" borderId="5" xfId="1" applyFont="1" applyFill="1" applyBorder="1" applyAlignment="1" applyProtection="1">
      <alignment horizontal="center" vertical="center"/>
      <protection locked="0"/>
    </xf>
    <xf numFmtId="0" fontId="13" fillId="4" borderId="40" xfId="1" applyFont="1" applyFill="1" applyBorder="1" applyAlignment="1">
      <alignment horizontal="center"/>
    </xf>
    <xf numFmtId="0" fontId="13" fillId="4" borderId="41" xfId="1" applyFont="1" applyFill="1" applyBorder="1" applyAlignment="1">
      <alignment horizontal="center"/>
    </xf>
    <xf numFmtId="0" fontId="13" fillId="7" borderId="89" xfId="1" applyFont="1" applyFill="1" applyBorder="1" applyAlignment="1">
      <alignment horizontal="center"/>
    </xf>
    <xf numFmtId="0" fontId="13" fillId="7" borderId="90" xfId="1" applyFont="1" applyFill="1" applyBorder="1" applyAlignment="1">
      <alignment horizontal="center"/>
    </xf>
    <xf numFmtId="0" fontId="13" fillId="7" borderId="91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7" borderId="26" xfId="1" applyFont="1" applyFill="1" applyBorder="1" applyAlignment="1">
      <alignment horizontal="center" vertical="center"/>
    </xf>
    <xf numFmtId="0" fontId="4" fillId="7" borderId="27" xfId="1" applyFont="1" applyFill="1" applyBorder="1" applyAlignment="1">
      <alignment horizontal="center" vertical="center"/>
    </xf>
    <xf numFmtId="0" fontId="4" fillId="7" borderId="28" xfId="1" applyFont="1" applyFill="1" applyBorder="1" applyAlignment="1">
      <alignment horizontal="center" vertical="center"/>
    </xf>
    <xf numFmtId="0" fontId="4" fillId="4" borderId="29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13" fillId="7" borderId="23" xfId="1" applyFont="1" applyFill="1" applyBorder="1" applyAlignment="1">
      <alignment horizontal="center"/>
    </xf>
    <xf numFmtId="0" fontId="13" fillId="7" borderId="24" xfId="1" applyFont="1" applyFill="1" applyBorder="1" applyAlignment="1">
      <alignment horizontal="center"/>
    </xf>
    <xf numFmtId="0" fontId="13" fillId="7" borderId="25" xfId="1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22" xfId="1" applyFont="1" applyFill="1" applyBorder="1" applyAlignment="1">
      <alignment horizontal="center"/>
    </xf>
    <xf numFmtId="0" fontId="13" fillId="7" borderId="7" xfId="1" applyFont="1" applyFill="1" applyBorder="1" applyAlignment="1">
      <alignment horizontal="center"/>
    </xf>
    <xf numFmtId="0" fontId="13" fillId="7" borderId="1" xfId="1" applyFont="1" applyFill="1" applyBorder="1" applyAlignment="1">
      <alignment horizontal="center"/>
    </xf>
    <xf numFmtId="0" fontId="13" fillId="7" borderId="42" xfId="1" applyFont="1" applyFill="1" applyBorder="1" applyAlignment="1">
      <alignment horizontal="center"/>
    </xf>
  </cellXfs>
  <cellStyles count="5">
    <cellStyle name="Comma" xfId="4" builtinId="3"/>
    <cellStyle name="Normal" xfId="0" builtinId="0"/>
    <cellStyle name="Normal 10" xfId="2" xr:uid="{00000000-0005-0000-0000-000001000000}"/>
    <cellStyle name="Normal 12 2 2" xfId="3" xr:uid="{00000000-0005-0000-0000-000002000000}"/>
    <cellStyle name="Normal 1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9269-0A6E-4991-B9DD-B559BCEA390F}">
  <dimension ref="A1:S209"/>
  <sheetViews>
    <sheetView tabSelected="1" topLeftCell="C31" zoomScaleNormal="100" workbookViewId="0">
      <selection activeCell="R54" sqref="R54"/>
    </sheetView>
  </sheetViews>
  <sheetFormatPr defaultColWidth="9.140625" defaultRowHeight="15" x14ac:dyDescent="0.25"/>
  <cols>
    <col min="1" max="1" width="3.5703125" style="76" customWidth="1"/>
    <col min="2" max="2" width="85.85546875" style="76" customWidth="1"/>
    <col min="3" max="4" width="15" style="76" customWidth="1"/>
    <col min="5" max="11" width="15.28515625" style="76" customWidth="1"/>
    <col min="12" max="12" width="15.42578125" style="76" customWidth="1"/>
    <col min="13" max="19" width="15.28515625" style="76" customWidth="1"/>
    <col min="20" max="20" width="15.85546875" style="76" customWidth="1"/>
    <col min="21" max="21" width="11" style="76" bestFit="1" customWidth="1"/>
    <col min="22" max="22" width="10.5703125" style="76" bestFit="1" customWidth="1"/>
    <col min="23" max="23" width="10.7109375" style="76" bestFit="1" customWidth="1"/>
    <col min="24" max="24" width="11" style="76" bestFit="1" customWidth="1"/>
    <col min="25" max="25" width="9.28515625" style="76" customWidth="1"/>
    <col min="26" max="26" width="11" style="76" bestFit="1" customWidth="1"/>
    <col min="27" max="28" width="10.5703125" style="76" bestFit="1" customWidth="1"/>
    <col min="29" max="29" width="9.85546875" style="76" customWidth="1"/>
    <col min="30" max="16384" width="9.140625" style="76"/>
  </cols>
  <sheetData>
    <row r="1" spans="1:19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</row>
    <row r="2" spans="1:19" ht="15.75" thickBot="1" x14ac:dyDescent="0.3">
      <c r="A2" s="4"/>
      <c r="B2" s="6"/>
      <c r="C2" s="6"/>
      <c r="D2" s="7"/>
      <c r="E2" s="7"/>
      <c r="F2" s="7"/>
      <c r="G2" s="7"/>
      <c r="H2" s="7"/>
      <c r="I2" s="8"/>
      <c r="J2" s="2"/>
      <c r="K2" s="2"/>
      <c r="L2" s="2"/>
      <c r="M2" s="2"/>
      <c r="N2" s="2"/>
      <c r="O2" s="2"/>
      <c r="P2" s="80"/>
      <c r="Q2" s="80"/>
      <c r="R2" s="80"/>
    </row>
    <row r="3" spans="1:19" ht="24.75" customHeight="1" thickBot="1" x14ac:dyDescent="0.3">
      <c r="A3" s="9"/>
      <c r="B3" s="43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86"/>
    </row>
    <row r="4" spans="1:19" ht="18.75" thickBot="1" x14ac:dyDescent="0.3">
      <c r="A4" s="9"/>
      <c r="B4" s="10"/>
      <c r="C4" s="205" t="s">
        <v>1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7"/>
      <c r="O4" s="46" t="s">
        <v>2</v>
      </c>
      <c r="P4" s="86"/>
    </row>
    <row r="5" spans="1:19" ht="18.75" thickBot="1" x14ac:dyDescent="0.3">
      <c r="A5" s="9"/>
      <c r="B5" s="10"/>
      <c r="C5" s="47">
        <v>2010</v>
      </c>
      <c r="D5" s="48">
        <v>2011</v>
      </c>
      <c r="E5" s="49">
        <v>2012</v>
      </c>
      <c r="F5" s="50">
        <v>2013</v>
      </c>
      <c r="G5" s="51">
        <v>2014</v>
      </c>
      <c r="H5" s="51">
        <v>2015</v>
      </c>
      <c r="I5" s="51">
        <v>2016</v>
      </c>
      <c r="J5" s="51">
        <v>2017</v>
      </c>
      <c r="K5" s="51">
        <v>2018</v>
      </c>
      <c r="L5" s="51">
        <v>2019</v>
      </c>
      <c r="M5" s="51">
        <v>2020</v>
      </c>
      <c r="N5" s="51">
        <v>2021</v>
      </c>
      <c r="O5" s="52">
        <v>2022</v>
      </c>
      <c r="P5" s="86"/>
    </row>
    <row r="6" spans="1:19" ht="15" customHeight="1" thickBot="1" x14ac:dyDescent="0.3">
      <c r="A6" s="4"/>
      <c r="B6" s="53" t="s">
        <v>3</v>
      </c>
      <c r="C6" s="54">
        <v>174</v>
      </c>
      <c r="D6" s="54">
        <v>179.4</v>
      </c>
      <c r="E6" s="55"/>
      <c r="F6" s="55"/>
      <c r="G6" s="55"/>
      <c r="H6" s="56"/>
      <c r="I6" s="56"/>
      <c r="J6" s="57"/>
      <c r="K6" s="57"/>
      <c r="L6" s="57"/>
      <c r="M6" s="57"/>
      <c r="N6" s="57"/>
      <c r="O6" s="58"/>
      <c r="P6" s="86"/>
    </row>
    <row r="7" spans="1:19" ht="15.75" customHeight="1" thickBot="1" x14ac:dyDescent="0.3">
      <c r="A7" s="4"/>
      <c r="B7" s="59" t="s">
        <v>5</v>
      </c>
      <c r="C7" s="60">
        <v>96.9</v>
      </c>
      <c r="D7" s="60">
        <v>99.8</v>
      </c>
      <c r="E7" s="61">
        <v>102</v>
      </c>
      <c r="F7" s="61">
        <v>104.8</v>
      </c>
      <c r="G7" s="61">
        <v>106.6</v>
      </c>
      <c r="H7" s="61">
        <v>108.4</v>
      </c>
      <c r="I7" s="62">
        <v>110</v>
      </c>
      <c r="J7" s="63">
        <v>112.1</v>
      </c>
      <c r="K7" s="64">
        <v>114.1</v>
      </c>
      <c r="L7" s="64">
        <v>116.2</v>
      </c>
      <c r="M7" s="64">
        <v>117.2</v>
      </c>
      <c r="N7" s="64">
        <v>121.3</v>
      </c>
      <c r="O7" s="102">
        <f>N7*(1+7.8%)</f>
        <v>130.76140000000001</v>
      </c>
      <c r="P7" s="86"/>
    </row>
    <row r="8" spans="1:19" x14ac:dyDescent="0.25">
      <c r="A8" s="4"/>
      <c r="B8" s="59" t="s">
        <v>4</v>
      </c>
      <c r="C8" s="65"/>
      <c r="D8" s="65">
        <f t="shared" ref="D8:O8" si="0">D7/C7-1</f>
        <v>2.9927760577915352E-2</v>
      </c>
      <c r="E8" s="66">
        <f t="shared" si="0"/>
        <v>2.2044088176352838E-2</v>
      </c>
      <c r="F8" s="66">
        <f t="shared" si="0"/>
        <v>2.7450980392156765E-2</v>
      </c>
      <c r="G8" s="66">
        <f t="shared" si="0"/>
        <v>1.7175572519083859E-2</v>
      </c>
      <c r="H8" s="66">
        <f t="shared" si="0"/>
        <v>1.6885553470919357E-2</v>
      </c>
      <c r="I8" s="66">
        <f t="shared" si="0"/>
        <v>1.4760147601476037E-2</v>
      </c>
      <c r="J8" s="66">
        <f t="shared" si="0"/>
        <v>1.9090909090909047E-2</v>
      </c>
      <c r="K8" s="66">
        <f t="shared" si="0"/>
        <v>1.7841213202497874E-2</v>
      </c>
      <c r="L8" s="66">
        <f t="shared" si="0"/>
        <v>1.8404907975460238E-2</v>
      </c>
      <c r="M8" s="66">
        <f t="shared" si="0"/>
        <v>8.6058519793459354E-3</v>
      </c>
      <c r="N8" s="66">
        <f t="shared" si="0"/>
        <v>3.4982935153583528E-2</v>
      </c>
      <c r="O8" s="67">
        <f t="shared" si="0"/>
        <v>7.8000000000000069E-2</v>
      </c>
      <c r="P8" s="86"/>
    </row>
    <row r="9" spans="1:19" ht="15.75" thickBot="1" x14ac:dyDescent="0.3">
      <c r="A9" s="2"/>
      <c r="B9" s="68" t="s">
        <v>30</v>
      </c>
      <c r="C9" s="69">
        <f t="shared" ref="C9:I9" si="1">D9/(1+D8)</f>
        <v>0.86440677966101698</v>
      </c>
      <c r="D9" s="69">
        <f t="shared" si="1"/>
        <v>0.89027653880463875</v>
      </c>
      <c r="E9" s="69">
        <f t="shared" si="1"/>
        <v>0.90990187332738637</v>
      </c>
      <c r="F9" s="70">
        <f t="shared" si="1"/>
        <v>0.93487957181088321</v>
      </c>
      <c r="G9" s="70">
        <f t="shared" si="1"/>
        <v>0.95093666369313112</v>
      </c>
      <c r="H9" s="70">
        <f t="shared" si="1"/>
        <v>0.96699375557537914</v>
      </c>
      <c r="I9" s="70">
        <f t="shared" si="1"/>
        <v>0.98126672613737742</v>
      </c>
      <c r="J9" s="70">
        <v>1</v>
      </c>
      <c r="K9" s="70">
        <f>J9*(1+K8)</f>
        <v>1.0178412132024979</v>
      </c>
      <c r="L9" s="70">
        <f t="shared" ref="L9:O9" si="2">K9*(1+L8)</f>
        <v>1.0365744870651206</v>
      </c>
      <c r="M9" s="70">
        <f t="shared" si="2"/>
        <v>1.0454950936663694</v>
      </c>
      <c r="N9" s="70">
        <f t="shared" si="2"/>
        <v>1.0820695807314897</v>
      </c>
      <c r="O9" s="71">
        <f t="shared" si="2"/>
        <v>1.1664710080285461</v>
      </c>
      <c r="P9" s="86"/>
    </row>
    <row r="10" spans="1:19" x14ac:dyDescent="0.25">
      <c r="A10" s="8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80"/>
      <c r="Q10" s="80"/>
      <c r="R10" s="80"/>
    </row>
    <row r="11" spans="1:19" ht="15.75" thickBot="1" x14ac:dyDescent="0.3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19" ht="17.25" customHeight="1" thickBot="1" x14ac:dyDescent="0.3">
      <c r="A12" s="1"/>
      <c r="B12" s="99" t="s">
        <v>31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86"/>
    </row>
    <row r="13" spans="1:19" ht="15.75" thickBot="1" x14ac:dyDescent="0.3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9" ht="24.75" customHeight="1" thickBot="1" x14ac:dyDescent="0.3">
      <c r="A14" s="14"/>
      <c r="B14" s="15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9"/>
      <c r="S14" s="86"/>
    </row>
    <row r="15" spans="1:19" ht="15.75" x14ac:dyDescent="0.25">
      <c r="A15" s="9"/>
      <c r="B15" s="96"/>
      <c r="C15" s="97"/>
      <c r="D15" s="208" t="s">
        <v>7</v>
      </c>
      <c r="E15" s="209"/>
      <c r="F15" s="210" t="s">
        <v>8</v>
      </c>
      <c r="G15" s="211"/>
      <c r="H15" s="211"/>
      <c r="I15" s="211"/>
      <c r="J15" s="212"/>
      <c r="K15" s="98"/>
      <c r="L15" s="208" t="s">
        <v>7</v>
      </c>
      <c r="M15" s="209"/>
      <c r="N15" s="210" t="s">
        <v>8</v>
      </c>
      <c r="O15" s="211"/>
      <c r="P15" s="211"/>
      <c r="Q15" s="211"/>
      <c r="R15" s="212"/>
      <c r="S15" s="86"/>
    </row>
    <row r="16" spans="1:19" ht="15.75" thickBot="1" x14ac:dyDescent="0.3">
      <c r="A16" s="9"/>
      <c r="B16" s="17"/>
      <c r="C16" s="9"/>
      <c r="D16" s="213" t="s">
        <v>32</v>
      </c>
      <c r="E16" s="214"/>
      <c r="F16" s="215" t="s">
        <v>32</v>
      </c>
      <c r="G16" s="216"/>
      <c r="H16" s="216"/>
      <c r="I16" s="216"/>
      <c r="J16" s="217"/>
      <c r="K16" s="93"/>
      <c r="L16" s="218" t="s">
        <v>33</v>
      </c>
      <c r="M16" s="219"/>
      <c r="N16" s="215" t="s">
        <v>34</v>
      </c>
      <c r="O16" s="216"/>
      <c r="P16" s="216"/>
      <c r="Q16" s="216"/>
      <c r="R16" s="217"/>
      <c r="S16" s="86"/>
    </row>
    <row r="17" spans="1:19" ht="15.75" thickBot="1" x14ac:dyDescent="0.3">
      <c r="A17" s="9"/>
      <c r="B17" s="17"/>
      <c r="C17" s="34"/>
      <c r="D17" s="18">
        <v>2011</v>
      </c>
      <c r="E17" s="19">
        <v>2012</v>
      </c>
      <c r="F17" s="20">
        <v>2013</v>
      </c>
      <c r="G17" s="21">
        <v>2014</v>
      </c>
      <c r="H17" s="21">
        <v>2015</v>
      </c>
      <c r="I17" s="21">
        <v>2016</v>
      </c>
      <c r="J17" s="22">
        <v>2017</v>
      </c>
      <c r="K17" s="93"/>
      <c r="L17" s="23">
        <v>2013</v>
      </c>
      <c r="M17" s="24">
        <v>2013</v>
      </c>
      <c r="N17" s="20">
        <v>2013</v>
      </c>
      <c r="O17" s="21">
        <v>2014</v>
      </c>
      <c r="P17" s="21">
        <v>2015</v>
      </c>
      <c r="Q17" s="21">
        <v>2016</v>
      </c>
      <c r="R17" s="22">
        <v>2017</v>
      </c>
      <c r="S17" s="86"/>
    </row>
    <row r="18" spans="1:19" x14ac:dyDescent="0.25">
      <c r="A18" s="4"/>
      <c r="B18" s="12" t="s">
        <v>9</v>
      </c>
      <c r="C18" s="35"/>
      <c r="D18" s="104">
        <v>53.977779375621807</v>
      </c>
      <c r="E18" s="105">
        <v>54.957575417692219</v>
      </c>
      <c r="F18" s="104">
        <v>58.04053350090134</v>
      </c>
      <c r="G18" s="105">
        <v>59.801001516849766</v>
      </c>
      <c r="H18" s="105">
        <v>61.005388145365103</v>
      </c>
      <c r="I18" s="105">
        <v>61.896497340213102</v>
      </c>
      <c r="J18" s="132">
        <v>62.810890748343255</v>
      </c>
      <c r="K18" s="93"/>
      <c r="L18" s="176">
        <f t="shared" ref="L18:R18" si="3">+D18/$E$9</f>
        <v>59.322637921639256</v>
      </c>
      <c r="M18" s="177">
        <f t="shared" si="3"/>
        <v>60.399452983561737</v>
      </c>
      <c r="N18" s="176">
        <f t="shared" si="3"/>
        <v>63.787684367167053</v>
      </c>
      <c r="O18" s="177">
        <f t="shared" si="3"/>
        <v>65.722473235675082</v>
      </c>
      <c r="P18" s="177">
        <f t="shared" si="3"/>
        <v>67.046117755837528</v>
      </c>
      <c r="Q18" s="177">
        <f t="shared" si="3"/>
        <v>68.025464233704781</v>
      </c>
      <c r="R18" s="178">
        <f t="shared" si="3"/>
        <v>69.030400518522328</v>
      </c>
      <c r="S18" s="86"/>
    </row>
    <row r="19" spans="1:19" x14ac:dyDescent="0.25">
      <c r="A19" s="4"/>
      <c r="B19" s="25" t="s">
        <v>10</v>
      </c>
      <c r="C19" s="36"/>
      <c r="D19" s="133"/>
      <c r="E19" s="134"/>
      <c r="F19" s="133"/>
      <c r="G19" s="134"/>
      <c r="H19" s="134"/>
      <c r="I19" s="134"/>
      <c r="J19" s="135"/>
      <c r="K19" s="93"/>
      <c r="L19" s="179"/>
      <c r="M19" s="180"/>
      <c r="N19" s="179"/>
      <c r="O19" s="180"/>
      <c r="P19" s="180"/>
      <c r="Q19" s="180"/>
      <c r="R19" s="181"/>
      <c r="S19" s="86"/>
    </row>
    <row r="20" spans="1:19" x14ac:dyDescent="0.25">
      <c r="A20" s="4"/>
      <c r="B20" s="26" t="s">
        <v>11</v>
      </c>
      <c r="C20" s="37"/>
      <c r="D20" s="114"/>
      <c r="E20" s="117"/>
      <c r="F20" s="114"/>
      <c r="G20" s="117"/>
      <c r="H20" s="117"/>
      <c r="I20" s="117"/>
      <c r="J20" s="115"/>
      <c r="K20" s="93"/>
      <c r="L20" s="182">
        <f t="shared" ref="L20:R26" si="4">-D20/$E$9</f>
        <v>0</v>
      </c>
      <c r="M20" s="183">
        <f t="shared" si="4"/>
        <v>0</v>
      </c>
      <c r="N20" s="182">
        <f t="shared" si="4"/>
        <v>0</v>
      </c>
      <c r="O20" s="183">
        <f t="shared" si="4"/>
        <v>0</v>
      </c>
      <c r="P20" s="183">
        <f t="shared" si="4"/>
        <v>0</v>
      </c>
      <c r="Q20" s="183">
        <f t="shared" si="4"/>
        <v>0</v>
      </c>
      <c r="R20" s="184">
        <f t="shared" si="4"/>
        <v>0</v>
      </c>
      <c r="S20" s="86"/>
    </row>
    <row r="21" spans="1:19" x14ac:dyDescent="0.25">
      <c r="A21" s="4"/>
      <c r="B21" s="26" t="s">
        <v>12</v>
      </c>
      <c r="C21" s="37"/>
      <c r="D21" s="114"/>
      <c r="E21" s="117"/>
      <c r="F21" s="114"/>
      <c r="G21" s="117"/>
      <c r="H21" s="117"/>
      <c r="I21" s="117"/>
      <c r="J21" s="115"/>
      <c r="K21" s="93"/>
      <c r="L21" s="182">
        <f t="shared" si="4"/>
        <v>0</v>
      </c>
      <c r="M21" s="183">
        <f t="shared" si="4"/>
        <v>0</v>
      </c>
      <c r="N21" s="182">
        <f t="shared" si="4"/>
        <v>0</v>
      </c>
      <c r="O21" s="183">
        <f t="shared" si="4"/>
        <v>0</v>
      </c>
      <c r="P21" s="183">
        <f t="shared" si="4"/>
        <v>0</v>
      </c>
      <c r="Q21" s="183">
        <f t="shared" si="4"/>
        <v>0</v>
      </c>
      <c r="R21" s="184">
        <f t="shared" si="4"/>
        <v>0</v>
      </c>
      <c r="S21" s="86"/>
    </row>
    <row r="22" spans="1:19" x14ac:dyDescent="0.25">
      <c r="A22" s="4"/>
      <c r="B22" s="26" t="s">
        <v>13</v>
      </c>
      <c r="C22" s="37"/>
      <c r="D22" s="114"/>
      <c r="E22" s="117"/>
      <c r="F22" s="114">
        <v>1.0617626171511352</v>
      </c>
      <c r="G22" s="117">
        <v>2.0694045666438066</v>
      </c>
      <c r="H22" s="117">
        <v>2.1382542451120323</v>
      </c>
      <c r="I22" s="117">
        <v>2.2091190361207906</v>
      </c>
      <c r="J22" s="115">
        <v>2.2820579185737078</v>
      </c>
      <c r="K22" s="93"/>
      <c r="L22" s="182">
        <f t="shared" si="4"/>
        <v>0</v>
      </c>
      <c r="M22" s="183">
        <f t="shared" si="4"/>
        <v>0</v>
      </c>
      <c r="N22" s="182">
        <f t="shared" si="4"/>
        <v>-1.1668979351239435</v>
      </c>
      <c r="O22" s="183">
        <f t="shared" si="4"/>
        <v>-2.2743161953016733</v>
      </c>
      <c r="P22" s="183">
        <f t="shared" si="4"/>
        <v>-2.3499833419319489</v>
      </c>
      <c r="Q22" s="183">
        <f t="shared" si="4"/>
        <v>-2.4278651367562802</v>
      </c>
      <c r="R22" s="184">
        <f t="shared" si="4"/>
        <v>-2.5080263987462019</v>
      </c>
      <c r="S22" s="86"/>
    </row>
    <row r="23" spans="1:19" x14ac:dyDescent="0.25">
      <c r="A23" s="4"/>
      <c r="B23" s="26" t="s">
        <v>14</v>
      </c>
      <c r="C23" s="37"/>
      <c r="D23" s="114"/>
      <c r="E23" s="117"/>
      <c r="F23" s="114"/>
      <c r="G23" s="117"/>
      <c r="H23" s="117"/>
      <c r="I23" s="117"/>
      <c r="J23" s="115"/>
      <c r="K23" s="93"/>
      <c r="L23" s="182">
        <f t="shared" si="4"/>
        <v>0</v>
      </c>
      <c r="M23" s="183">
        <f t="shared" si="4"/>
        <v>0</v>
      </c>
      <c r="N23" s="182">
        <f t="shared" si="4"/>
        <v>0</v>
      </c>
      <c r="O23" s="183">
        <f t="shared" si="4"/>
        <v>0</v>
      </c>
      <c r="P23" s="183">
        <f t="shared" si="4"/>
        <v>0</v>
      </c>
      <c r="Q23" s="183">
        <f t="shared" si="4"/>
        <v>0</v>
      </c>
      <c r="R23" s="184">
        <f t="shared" si="4"/>
        <v>0</v>
      </c>
      <c r="S23" s="86"/>
    </row>
    <row r="24" spans="1:19" x14ac:dyDescent="0.25">
      <c r="A24" s="4"/>
      <c r="B24" s="26" t="s">
        <v>15</v>
      </c>
      <c r="C24" s="37"/>
      <c r="D24" s="114"/>
      <c r="E24" s="117"/>
      <c r="F24" s="114"/>
      <c r="G24" s="117"/>
      <c r="H24" s="117"/>
      <c r="I24" s="117"/>
      <c r="J24" s="115"/>
      <c r="K24" s="93"/>
      <c r="L24" s="182">
        <f t="shared" si="4"/>
        <v>0</v>
      </c>
      <c r="M24" s="183">
        <f t="shared" si="4"/>
        <v>0</v>
      </c>
      <c r="N24" s="182">
        <f t="shared" si="4"/>
        <v>0</v>
      </c>
      <c r="O24" s="183">
        <f t="shared" si="4"/>
        <v>0</v>
      </c>
      <c r="P24" s="183">
        <f t="shared" si="4"/>
        <v>0</v>
      </c>
      <c r="Q24" s="183">
        <f t="shared" si="4"/>
        <v>0</v>
      </c>
      <c r="R24" s="184">
        <f t="shared" si="4"/>
        <v>0</v>
      </c>
      <c r="S24" s="86"/>
    </row>
    <row r="25" spans="1:19" x14ac:dyDescent="0.25">
      <c r="A25" s="4"/>
      <c r="B25" s="26" t="s">
        <v>16</v>
      </c>
      <c r="C25" s="37"/>
      <c r="D25" s="114"/>
      <c r="E25" s="117"/>
      <c r="F25" s="114"/>
      <c r="G25" s="117"/>
      <c r="H25" s="117"/>
      <c r="I25" s="117"/>
      <c r="J25" s="115"/>
      <c r="K25" s="93"/>
      <c r="L25" s="182">
        <f t="shared" si="4"/>
        <v>0</v>
      </c>
      <c r="M25" s="183">
        <f t="shared" si="4"/>
        <v>0</v>
      </c>
      <c r="N25" s="182">
        <f t="shared" si="4"/>
        <v>0</v>
      </c>
      <c r="O25" s="183">
        <f t="shared" si="4"/>
        <v>0</v>
      </c>
      <c r="P25" s="183">
        <f t="shared" si="4"/>
        <v>0</v>
      </c>
      <c r="Q25" s="183">
        <f t="shared" si="4"/>
        <v>0</v>
      </c>
      <c r="R25" s="184">
        <f t="shared" si="4"/>
        <v>0</v>
      </c>
      <c r="S25" s="86"/>
    </row>
    <row r="26" spans="1:19" x14ac:dyDescent="0.25">
      <c r="A26" s="4"/>
      <c r="B26" s="26" t="s">
        <v>17</v>
      </c>
      <c r="C26" s="37"/>
      <c r="D26" s="114"/>
      <c r="E26" s="117"/>
      <c r="F26" s="114"/>
      <c r="G26" s="117"/>
      <c r="H26" s="117"/>
      <c r="I26" s="117"/>
      <c r="J26" s="115"/>
      <c r="K26" s="93"/>
      <c r="L26" s="182">
        <f t="shared" si="4"/>
        <v>0</v>
      </c>
      <c r="M26" s="183">
        <f t="shared" si="4"/>
        <v>0</v>
      </c>
      <c r="N26" s="182">
        <f t="shared" si="4"/>
        <v>0</v>
      </c>
      <c r="O26" s="183">
        <f t="shared" si="4"/>
        <v>0</v>
      </c>
      <c r="P26" s="183">
        <f t="shared" si="4"/>
        <v>0</v>
      </c>
      <c r="Q26" s="183">
        <f t="shared" si="4"/>
        <v>0</v>
      </c>
      <c r="R26" s="184">
        <f t="shared" si="4"/>
        <v>0</v>
      </c>
      <c r="S26" s="86"/>
    </row>
    <row r="27" spans="1:19" x14ac:dyDescent="0.25">
      <c r="A27" s="4"/>
      <c r="B27" s="27" t="s">
        <v>18</v>
      </c>
      <c r="C27" s="38"/>
      <c r="D27" s="114"/>
      <c r="E27" s="117"/>
      <c r="F27" s="114">
        <v>2.0397499999802449E-4</v>
      </c>
      <c r="G27" s="117">
        <v>2.4395409999996787E-2</v>
      </c>
      <c r="H27" s="117">
        <v>5.641948499999927E-2</v>
      </c>
      <c r="I27" s="117">
        <v>0.10496553500001227</v>
      </c>
      <c r="J27" s="115">
        <v>0.10496553499999806</v>
      </c>
      <c r="K27" s="93"/>
      <c r="L27" s="182">
        <f t="shared" ref="L27:R28" si="5">D27/$E$9</f>
        <v>0</v>
      </c>
      <c r="M27" s="183">
        <f t="shared" si="5"/>
        <v>0</v>
      </c>
      <c r="N27" s="185">
        <f t="shared" si="5"/>
        <v>2.2417252450763277E-4</v>
      </c>
      <c r="O27" s="186">
        <f t="shared" si="5"/>
        <v>2.6811033931369015E-2</v>
      </c>
      <c r="P27" s="186">
        <f t="shared" si="5"/>
        <v>6.2006120279410958E-2</v>
      </c>
      <c r="Q27" s="186">
        <f t="shared" si="5"/>
        <v>0.11535918111275857</v>
      </c>
      <c r="R27" s="187">
        <f t="shared" si="5"/>
        <v>0.11535918111274295</v>
      </c>
      <c r="S27" s="86"/>
    </row>
    <row r="28" spans="1:19" ht="15.75" thickBot="1" x14ac:dyDescent="0.3">
      <c r="A28" s="4"/>
      <c r="B28" s="13" t="s">
        <v>19</v>
      </c>
      <c r="C28" s="39"/>
      <c r="D28" s="122"/>
      <c r="E28" s="125"/>
      <c r="F28" s="122"/>
      <c r="G28" s="125"/>
      <c r="H28" s="125"/>
      <c r="I28" s="125"/>
      <c r="J28" s="123"/>
      <c r="K28" s="93"/>
      <c r="L28" s="182">
        <f t="shared" si="5"/>
        <v>0</v>
      </c>
      <c r="M28" s="183">
        <f t="shared" si="5"/>
        <v>0</v>
      </c>
      <c r="N28" s="182">
        <f t="shared" si="5"/>
        <v>0</v>
      </c>
      <c r="O28" s="183">
        <f t="shared" si="5"/>
        <v>0</v>
      </c>
      <c r="P28" s="183">
        <f t="shared" si="5"/>
        <v>0</v>
      </c>
      <c r="Q28" s="183">
        <f t="shared" si="5"/>
        <v>0</v>
      </c>
      <c r="R28" s="184">
        <f t="shared" si="5"/>
        <v>0</v>
      </c>
      <c r="S28" s="86"/>
    </row>
    <row r="29" spans="1:19" s="82" customFormat="1" ht="15.75" thickBot="1" x14ac:dyDescent="0.3">
      <c r="A29" s="4"/>
      <c r="B29" s="28" t="s">
        <v>20</v>
      </c>
      <c r="C29" s="40"/>
      <c r="D29" s="128">
        <f>D18-SUM(D20:D26)+D27+D28</f>
        <v>53.977779375621807</v>
      </c>
      <c r="E29" s="129">
        <f t="shared" ref="E29:J29" si="6">E18-SUM(E20:E26)+E27+E28</f>
        <v>54.957575417692219</v>
      </c>
      <c r="F29" s="130">
        <f t="shared" si="6"/>
        <v>56.978974858750206</v>
      </c>
      <c r="G29" s="129">
        <f t="shared" si="6"/>
        <v>57.755992360205958</v>
      </c>
      <c r="H29" s="129">
        <f t="shared" si="6"/>
        <v>58.923553385253072</v>
      </c>
      <c r="I29" s="129">
        <f t="shared" si="6"/>
        <v>59.792343839092325</v>
      </c>
      <c r="J29" s="136">
        <f t="shared" si="6"/>
        <v>60.633798364769547</v>
      </c>
      <c r="K29" s="94"/>
      <c r="L29" s="128">
        <f t="shared" ref="L29:R29" si="7">+SUM(L18:L28)</f>
        <v>59.322637921639256</v>
      </c>
      <c r="M29" s="129">
        <f t="shared" si="7"/>
        <v>60.399452983561737</v>
      </c>
      <c r="N29" s="130">
        <f t="shared" si="7"/>
        <v>62.621010604567616</v>
      </c>
      <c r="O29" s="129">
        <f t="shared" si="7"/>
        <v>63.474968074304776</v>
      </c>
      <c r="P29" s="129">
        <f t="shared" si="7"/>
        <v>64.758140534184989</v>
      </c>
      <c r="Q29" s="129">
        <f t="shared" si="7"/>
        <v>65.712958278061265</v>
      </c>
      <c r="R29" s="136">
        <f t="shared" si="7"/>
        <v>66.637733300888868</v>
      </c>
      <c r="S29" s="87"/>
    </row>
    <row r="30" spans="1:19" ht="15.75" thickBot="1" x14ac:dyDescent="0.3">
      <c r="A30" s="84"/>
      <c r="B30" s="92"/>
      <c r="C30" s="92"/>
      <c r="D30" s="92"/>
      <c r="E30" s="92"/>
      <c r="F30" s="95"/>
      <c r="G30" s="95"/>
      <c r="H30" s="95"/>
      <c r="I30" s="95"/>
      <c r="J30" s="95"/>
      <c r="K30" s="81"/>
      <c r="L30" s="91"/>
      <c r="M30" s="92"/>
      <c r="N30" s="92"/>
      <c r="O30" s="92"/>
      <c r="P30" s="92"/>
      <c r="Q30" s="92"/>
      <c r="R30" s="92"/>
    </row>
    <row r="31" spans="1:19" s="83" customFormat="1" ht="16.5" thickBot="1" x14ac:dyDescent="0.3">
      <c r="A31" s="14"/>
      <c r="B31" s="15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29"/>
      <c r="S31" s="90"/>
    </row>
    <row r="32" spans="1:19" ht="15.75" x14ac:dyDescent="0.25">
      <c r="A32" s="14"/>
      <c r="B32" s="11"/>
      <c r="C32" s="2"/>
      <c r="D32" s="208" t="s">
        <v>7</v>
      </c>
      <c r="E32" s="209"/>
      <c r="F32" s="220" t="s">
        <v>8</v>
      </c>
      <c r="G32" s="221"/>
      <c r="H32" s="221"/>
      <c r="I32" s="221"/>
      <c r="J32" s="222"/>
      <c r="K32" s="30"/>
      <c r="L32" s="223" t="s">
        <v>7</v>
      </c>
      <c r="M32" s="224"/>
      <c r="N32" s="225" t="s">
        <v>8</v>
      </c>
      <c r="O32" s="226"/>
      <c r="P32" s="226"/>
      <c r="Q32" s="226"/>
      <c r="R32" s="227"/>
      <c r="S32" s="86"/>
    </row>
    <row r="33" spans="1:19" ht="15.75" thickBot="1" x14ac:dyDescent="0.3">
      <c r="A33" s="9"/>
      <c r="B33" s="11"/>
      <c r="C33" s="2"/>
      <c r="D33" s="213" t="s">
        <v>22</v>
      </c>
      <c r="E33" s="214"/>
      <c r="F33" s="215" t="s">
        <v>22</v>
      </c>
      <c r="G33" s="216"/>
      <c r="H33" s="216"/>
      <c r="I33" s="216"/>
      <c r="J33" s="217"/>
      <c r="K33" s="31"/>
      <c r="L33" s="218" t="s">
        <v>33</v>
      </c>
      <c r="M33" s="219"/>
      <c r="N33" s="215" t="s">
        <v>34</v>
      </c>
      <c r="O33" s="216"/>
      <c r="P33" s="216"/>
      <c r="Q33" s="216"/>
      <c r="R33" s="217"/>
      <c r="S33" s="86"/>
    </row>
    <row r="34" spans="1:19" ht="15.75" thickBot="1" x14ac:dyDescent="0.3">
      <c r="A34" s="9"/>
      <c r="B34" s="11"/>
      <c r="C34" s="2"/>
      <c r="D34" s="18">
        <v>2011</v>
      </c>
      <c r="E34" s="19">
        <v>2012</v>
      </c>
      <c r="F34" s="20">
        <v>2013</v>
      </c>
      <c r="G34" s="21">
        <v>2014</v>
      </c>
      <c r="H34" s="21">
        <v>2015</v>
      </c>
      <c r="I34" s="21">
        <v>2016</v>
      </c>
      <c r="J34" s="75">
        <v>2017</v>
      </c>
      <c r="K34" s="77"/>
      <c r="L34" s="23">
        <v>2011</v>
      </c>
      <c r="M34" s="24">
        <v>2012</v>
      </c>
      <c r="N34" s="20">
        <v>2013</v>
      </c>
      <c r="O34" s="21">
        <v>2014</v>
      </c>
      <c r="P34" s="21">
        <v>2015</v>
      </c>
      <c r="Q34" s="21">
        <v>2016</v>
      </c>
      <c r="R34" s="75">
        <v>2017</v>
      </c>
      <c r="S34" s="86"/>
    </row>
    <row r="35" spans="1:19" x14ac:dyDescent="0.25">
      <c r="A35" s="4"/>
      <c r="B35" s="12" t="s">
        <v>23</v>
      </c>
      <c r="C35" s="35"/>
      <c r="D35" s="104">
        <v>58.359102</v>
      </c>
      <c r="E35" s="105">
        <v>61.266773999999998</v>
      </c>
      <c r="F35" s="104">
        <v>61.236072999999998</v>
      </c>
      <c r="G35" s="105">
        <v>63.170589999999997</v>
      </c>
      <c r="H35" s="105">
        <v>60.809106999999997</v>
      </c>
      <c r="I35" s="106">
        <v>62.7970947676923</v>
      </c>
      <c r="J35" s="107">
        <v>66.6299802715385</v>
      </c>
      <c r="K35" s="78"/>
      <c r="L35" s="137">
        <f t="shared" ref="L35:R35" si="8">+D35/D$9*(1+D$8)^0.5</f>
        <v>66.525332518855478</v>
      </c>
      <c r="M35" s="138">
        <f t="shared" si="8"/>
        <v>68.071491938777356</v>
      </c>
      <c r="N35" s="137">
        <f t="shared" si="8"/>
        <v>66.394517245606139</v>
      </c>
      <c r="O35" s="138">
        <f t="shared" si="8"/>
        <v>66.997917245001346</v>
      </c>
      <c r="P35" s="138">
        <f t="shared" si="8"/>
        <v>63.413393536370428</v>
      </c>
      <c r="Q35" s="139">
        <f t="shared" si="8"/>
        <v>64.466513176302698</v>
      </c>
      <c r="R35" s="140">
        <f t="shared" si="8"/>
        <v>67.262986835087489</v>
      </c>
      <c r="S35" s="86"/>
    </row>
    <row r="36" spans="1:19" x14ac:dyDescent="0.25">
      <c r="A36" s="4"/>
      <c r="B36" s="32" t="s">
        <v>24</v>
      </c>
      <c r="C36" s="41"/>
      <c r="D36" s="108"/>
      <c r="E36" s="109"/>
      <c r="F36" s="110"/>
      <c r="G36" s="111"/>
      <c r="H36" s="111"/>
      <c r="I36" s="112"/>
      <c r="J36" s="113"/>
      <c r="K36" s="78"/>
      <c r="L36" s="141"/>
      <c r="M36" s="142"/>
      <c r="N36" s="141"/>
      <c r="O36" s="142"/>
      <c r="P36" s="142"/>
      <c r="Q36" s="143"/>
      <c r="R36" s="144"/>
      <c r="S36" s="86"/>
    </row>
    <row r="37" spans="1:19" x14ac:dyDescent="0.25">
      <c r="A37" s="4"/>
      <c r="B37" s="26" t="s">
        <v>25</v>
      </c>
      <c r="C37" s="37"/>
      <c r="D37" s="114"/>
      <c r="E37" s="115"/>
      <c r="F37" s="116"/>
      <c r="G37" s="117"/>
      <c r="H37" s="117"/>
      <c r="I37" s="118"/>
      <c r="J37" s="119"/>
      <c r="K37" s="78"/>
      <c r="L37" s="145">
        <f t="shared" ref="L37:R46" si="9">-D37/D$9*(1+D$8)^0.5</f>
        <v>0</v>
      </c>
      <c r="M37" s="146">
        <f t="shared" si="9"/>
        <v>0</v>
      </c>
      <c r="N37" s="145">
        <f t="shared" si="9"/>
        <v>0</v>
      </c>
      <c r="O37" s="146">
        <f t="shared" si="9"/>
        <v>0</v>
      </c>
      <c r="P37" s="146">
        <f t="shared" si="9"/>
        <v>0</v>
      </c>
      <c r="Q37" s="147">
        <f t="shared" si="9"/>
        <v>0</v>
      </c>
      <c r="R37" s="148">
        <f t="shared" si="9"/>
        <v>0</v>
      </c>
      <c r="S37" s="86"/>
    </row>
    <row r="38" spans="1:19" x14ac:dyDescent="0.25">
      <c r="A38" s="4"/>
      <c r="B38" s="26" t="s">
        <v>26</v>
      </c>
      <c r="C38" s="37"/>
      <c r="D38" s="114"/>
      <c r="E38" s="115"/>
      <c r="F38" s="116"/>
      <c r="G38" s="117"/>
      <c r="H38" s="117"/>
      <c r="I38" s="118"/>
      <c r="J38" s="119"/>
      <c r="K38" s="78"/>
      <c r="L38" s="145">
        <f t="shared" si="9"/>
        <v>0</v>
      </c>
      <c r="M38" s="146">
        <f t="shared" si="9"/>
        <v>0</v>
      </c>
      <c r="N38" s="145">
        <f t="shared" si="9"/>
        <v>0</v>
      </c>
      <c r="O38" s="146">
        <f t="shared" si="9"/>
        <v>0</v>
      </c>
      <c r="P38" s="146">
        <f t="shared" si="9"/>
        <v>0</v>
      </c>
      <c r="Q38" s="147">
        <f t="shared" si="9"/>
        <v>0</v>
      </c>
      <c r="R38" s="148">
        <f t="shared" si="9"/>
        <v>0</v>
      </c>
      <c r="S38" s="86"/>
    </row>
    <row r="39" spans="1:19" x14ac:dyDescent="0.25">
      <c r="A39" s="4"/>
      <c r="B39" s="26" t="str">
        <f t="shared" ref="B39:B44" si="10">B20</f>
        <v>Unaccounted for gas expenses (clause 4.13(10)(c))</v>
      </c>
      <c r="C39" s="37"/>
      <c r="D39" s="114">
        <v>1.9129309999999999</v>
      </c>
      <c r="E39" s="115">
        <v>1.6154470000000001</v>
      </c>
      <c r="F39" s="116">
        <v>1.6571210000000001</v>
      </c>
      <c r="G39" s="117">
        <v>1.339963</v>
      </c>
      <c r="H39" s="117">
        <v>0.48034399999999999</v>
      </c>
      <c r="I39" s="118">
        <v>0.57545599999999997</v>
      </c>
      <c r="J39" s="119">
        <v>1.1531819999999999</v>
      </c>
      <c r="K39" s="78"/>
      <c r="L39" s="145">
        <f t="shared" si="9"/>
        <v>-2.1806087910781544</v>
      </c>
      <c r="M39" s="146">
        <f t="shared" si="9"/>
        <v>-1.7948698822957787</v>
      </c>
      <c r="N39" s="145">
        <f t="shared" si="9"/>
        <v>-1.7967146393034725</v>
      </c>
      <c r="O39" s="146">
        <f t="shared" si="9"/>
        <v>-1.4211475654313779</v>
      </c>
      <c r="P39" s="146">
        <f t="shared" si="9"/>
        <v>-0.50091581027220677</v>
      </c>
      <c r="Q39" s="147">
        <f t="shared" si="9"/>
        <v>-0.59075410962273289</v>
      </c>
      <c r="R39" s="148">
        <f t="shared" si="9"/>
        <v>-1.164137605449554</v>
      </c>
      <c r="S39" s="86"/>
    </row>
    <row r="40" spans="1:19" x14ac:dyDescent="0.25">
      <c r="A40" s="4"/>
      <c r="B40" s="26" t="str">
        <f t="shared" si="10"/>
        <v>Licence fees  (clause 4.13(10)(d))</v>
      </c>
      <c r="C40" s="37"/>
      <c r="D40" s="120">
        <v>8.5860000000000006E-2</v>
      </c>
      <c r="E40" s="121">
        <v>1.6640040000000002E-2</v>
      </c>
      <c r="F40" s="116">
        <v>7.1351939999999947E-2</v>
      </c>
      <c r="G40" s="117">
        <v>-2.1080000000000001E-3</v>
      </c>
      <c r="H40" s="117">
        <v>2.4422999999999997E-2</v>
      </c>
      <c r="I40" s="118">
        <v>2.7641999999999535E-2</v>
      </c>
      <c r="J40" s="119">
        <v>0.18212600000000045</v>
      </c>
      <c r="K40" s="78"/>
      <c r="L40" s="149">
        <f t="shared" si="9"/>
        <v>-9.7874450673845717E-2</v>
      </c>
      <c r="M40" s="150">
        <f t="shared" si="9"/>
        <v>-1.84881996352694E-2</v>
      </c>
      <c r="N40" s="149">
        <f t="shared" si="9"/>
        <v>-7.7362531245879398E-2</v>
      </c>
      <c r="O40" s="150">
        <f t="shared" si="9"/>
        <v>2.2357177533479243E-3</v>
      </c>
      <c r="P40" s="150">
        <f t="shared" si="9"/>
        <v>-2.5468969809715754E-2</v>
      </c>
      <c r="Q40" s="151">
        <f t="shared" si="9"/>
        <v>-2.8376843925845434E-2</v>
      </c>
      <c r="R40" s="148">
        <f t="shared" si="9"/>
        <v>-0.18385625645397347</v>
      </c>
      <c r="S40" s="86"/>
    </row>
    <row r="41" spans="1:19" x14ac:dyDescent="0.25">
      <c r="A41" s="4"/>
      <c r="B41" s="26" t="str">
        <f t="shared" si="10"/>
        <v>Energy Safe Victoria levy (clause 4.13(10)(e))</v>
      </c>
      <c r="C41" s="37"/>
      <c r="D41" s="120">
        <v>0.25652671000000005</v>
      </c>
      <c r="E41" s="121">
        <v>0.40712999999999999</v>
      </c>
      <c r="F41" s="116">
        <v>1.4643500300000001</v>
      </c>
      <c r="G41" s="117">
        <v>2.5532472399999997</v>
      </c>
      <c r="H41" s="117">
        <v>2.8147839299999995</v>
      </c>
      <c r="I41" s="118">
        <v>3.0605499200000006</v>
      </c>
      <c r="J41" s="119">
        <v>3.2528492199999994</v>
      </c>
      <c r="K41" s="78"/>
      <c r="L41" s="149">
        <f t="shared" si="9"/>
        <v>-0.29242267440506559</v>
      </c>
      <c r="M41" s="150">
        <f t="shared" si="9"/>
        <v>-0.4523487153580899</v>
      </c>
      <c r="N41" s="149">
        <f t="shared" si="9"/>
        <v>-1.5877049026386603</v>
      </c>
      <c r="O41" s="150">
        <f t="shared" si="9"/>
        <v>-2.7079412633560667</v>
      </c>
      <c r="P41" s="150">
        <f t="shared" si="9"/>
        <v>-2.9353333715777365</v>
      </c>
      <c r="Q41" s="151">
        <f t="shared" si="9"/>
        <v>-3.14191257532379</v>
      </c>
      <c r="R41" s="148">
        <f t="shared" si="9"/>
        <v>-3.2837523494637009</v>
      </c>
      <c r="S41" s="86"/>
    </row>
    <row r="42" spans="1:19" x14ac:dyDescent="0.25">
      <c r="A42" s="4"/>
      <c r="B42" s="26" t="str">
        <f t="shared" si="10"/>
        <v>Debt raising costs (clause 4.13(10)(f))</v>
      </c>
      <c r="C42" s="37"/>
      <c r="D42" s="120">
        <v>2.0880258366686184</v>
      </c>
      <c r="E42" s="121">
        <v>2.1243816154606074</v>
      </c>
      <c r="F42" s="116">
        <v>1.3565670000000001</v>
      </c>
      <c r="G42" s="117">
        <v>0.72275100000000003</v>
      </c>
      <c r="H42" s="117">
        <v>1.1863220000000001</v>
      </c>
      <c r="I42" s="118">
        <v>1.1180950000000001</v>
      </c>
      <c r="J42" s="119">
        <v>1.1233569999999999</v>
      </c>
      <c r="K42" s="78"/>
      <c r="L42" s="149">
        <f t="shared" si="9"/>
        <v>-2.3802047723822284</v>
      </c>
      <c r="M42" s="150">
        <f t="shared" si="9"/>
        <v>-2.3603303482522771</v>
      </c>
      <c r="N42" s="149">
        <f t="shared" si="9"/>
        <v>-1.4708423754789142</v>
      </c>
      <c r="O42" s="150">
        <f t="shared" si="9"/>
        <v>-0.76654043735766875</v>
      </c>
      <c r="P42" s="150">
        <f t="shared" si="9"/>
        <v>-1.2371289031896826</v>
      </c>
      <c r="Q42" s="151">
        <f t="shared" si="9"/>
        <v>-1.1478188014350874</v>
      </c>
      <c r="R42" s="148">
        <f t="shared" si="9"/>
        <v>-1.1340292582133564</v>
      </c>
      <c r="S42" s="86"/>
    </row>
    <row r="43" spans="1:19" x14ac:dyDescent="0.25">
      <c r="A43" s="4"/>
      <c r="B43" s="26" t="str">
        <f t="shared" si="10"/>
        <v>Network management fee (clause 4.13(10)(g))</v>
      </c>
      <c r="C43" s="42"/>
      <c r="D43" s="120">
        <v>2.083264016165435</v>
      </c>
      <c r="E43" s="121">
        <v>2.1144557587180719</v>
      </c>
      <c r="F43" s="116">
        <v>2.8260000000000001</v>
      </c>
      <c r="G43" s="117">
        <v>2.9420000000000002</v>
      </c>
      <c r="H43" s="117">
        <v>3.3290000000000002</v>
      </c>
      <c r="I43" s="118">
        <v>3.5261198082457335</v>
      </c>
      <c r="J43" s="119">
        <v>4.0408375631635121</v>
      </c>
      <c r="K43" s="78"/>
      <c r="L43" s="152">
        <f t="shared" si="9"/>
        <v>-2.3747766269599535</v>
      </c>
      <c r="M43" s="153">
        <f t="shared" si="9"/>
        <v>-2.3493020561924576</v>
      </c>
      <c r="N43" s="152">
        <f t="shared" si="9"/>
        <v>-3.0640584306587226</v>
      </c>
      <c r="O43" s="153">
        <f t="shared" si="9"/>
        <v>-3.1202474527275115</v>
      </c>
      <c r="P43" s="153">
        <f t="shared" si="9"/>
        <v>-3.4715718992975373</v>
      </c>
      <c r="Q43" s="154">
        <f t="shared" si="9"/>
        <v>-3.6198593250279609</v>
      </c>
      <c r="R43" s="155">
        <f t="shared" si="9"/>
        <v>-4.0792268391214765</v>
      </c>
      <c r="S43" s="86"/>
    </row>
    <row r="44" spans="1:19" x14ac:dyDescent="0.25">
      <c r="A44" s="4"/>
      <c r="B44" s="26" t="str">
        <f t="shared" si="10"/>
        <v>Incentive fees (clause 4.13(10)(h))</v>
      </c>
      <c r="C44" s="42"/>
      <c r="D44" s="120">
        <v>1.296414361108573</v>
      </c>
      <c r="E44" s="121">
        <v>0</v>
      </c>
      <c r="F44" s="116">
        <v>0</v>
      </c>
      <c r="G44" s="117">
        <v>1.6020000000000001</v>
      </c>
      <c r="H44" s="117">
        <v>1.516</v>
      </c>
      <c r="I44" s="118">
        <v>5.6108960168518185E-2</v>
      </c>
      <c r="J44" s="119">
        <v>1.0904279299347159</v>
      </c>
      <c r="K44" s="78"/>
      <c r="L44" s="152">
        <f t="shared" si="9"/>
        <v>-1.4778225418027746</v>
      </c>
      <c r="M44" s="153">
        <f t="shared" si="9"/>
        <v>0</v>
      </c>
      <c r="N44" s="152">
        <f t="shared" si="9"/>
        <v>0</v>
      </c>
      <c r="O44" s="153">
        <f t="shared" si="9"/>
        <v>-1.6990606455708612</v>
      </c>
      <c r="P44" s="153">
        <f t="shared" si="9"/>
        <v>-1.5809261037353759</v>
      </c>
      <c r="Q44" s="154">
        <f t="shared" si="9"/>
        <v>-5.7600579029865623E-2</v>
      </c>
      <c r="R44" s="155">
        <f t="shared" si="9"/>
        <v>-1.1007873512329489</v>
      </c>
      <c r="S44" s="86"/>
    </row>
    <row r="45" spans="1:19" x14ac:dyDescent="0.25">
      <c r="A45" s="4"/>
      <c r="B45" s="26" t="s">
        <v>27</v>
      </c>
      <c r="C45" s="42"/>
      <c r="D45" s="120"/>
      <c r="E45" s="121"/>
      <c r="F45" s="116">
        <v>0</v>
      </c>
      <c r="G45" s="117">
        <v>0</v>
      </c>
      <c r="H45" s="117">
        <v>0</v>
      </c>
      <c r="I45" s="118">
        <v>0</v>
      </c>
      <c r="J45" s="119">
        <v>0</v>
      </c>
      <c r="K45" s="78"/>
      <c r="L45" s="152">
        <f t="shared" si="9"/>
        <v>0</v>
      </c>
      <c r="M45" s="153">
        <f t="shared" si="9"/>
        <v>0</v>
      </c>
      <c r="N45" s="152">
        <f t="shared" si="9"/>
        <v>0</v>
      </c>
      <c r="O45" s="153">
        <f t="shared" si="9"/>
        <v>0</v>
      </c>
      <c r="P45" s="153">
        <f t="shared" si="9"/>
        <v>0</v>
      </c>
      <c r="Q45" s="154">
        <f t="shared" si="9"/>
        <v>0</v>
      </c>
      <c r="R45" s="155">
        <f t="shared" si="9"/>
        <v>0</v>
      </c>
      <c r="S45" s="86"/>
    </row>
    <row r="46" spans="1:19" ht="15.75" thickBot="1" x14ac:dyDescent="0.3">
      <c r="A46" s="4"/>
      <c r="B46" s="199" t="str">
        <f>B26</f>
        <v>Any other activity that AGN and the Regulator agree to exclude (clause 4.13(10)(j))</v>
      </c>
      <c r="C46" s="42"/>
      <c r="D46" s="122"/>
      <c r="E46" s="123"/>
      <c r="F46" s="124"/>
      <c r="G46" s="125"/>
      <c r="H46" s="125"/>
      <c r="I46" s="126"/>
      <c r="J46" s="127"/>
      <c r="K46" s="78"/>
      <c r="L46" s="156">
        <f t="shared" si="9"/>
        <v>0</v>
      </c>
      <c r="M46" s="157">
        <f t="shared" si="9"/>
        <v>0</v>
      </c>
      <c r="N46" s="156">
        <f t="shared" si="9"/>
        <v>0</v>
      </c>
      <c r="O46" s="157">
        <f t="shared" si="9"/>
        <v>0</v>
      </c>
      <c r="P46" s="157">
        <f t="shared" si="9"/>
        <v>0</v>
      </c>
      <c r="Q46" s="158">
        <f t="shared" si="9"/>
        <v>0</v>
      </c>
      <c r="R46" s="159">
        <f t="shared" si="9"/>
        <v>0</v>
      </c>
      <c r="S46" s="86"/>
    </row>
    <row r="47" spans="1:19" ht="15.75" thickBot="1" x14ac:dyDescent="0.3">
      <c r="A47" s="4"/>
      <c r="B47" s="200" t="s">
        <v>28</v>
      </c>
      <c r="C47" s="201"/>
      <c r="D47" s="128">
        <f t="shared" ref="D47:J47" si="11">+D35-SUM(D37:D46)</f>
        <v>50.636080076057375</v>
      </c>
      <c r="E47" s="129">
        <f t="shared" si="11"/>
        <v>54.988719585821322</v>
      </c>
      <c r="F47" s="130">
        <f t="shared" si="11"/>
        <v>53.860683029999997</v>
      </c>
      <c r="G47" s="129">
        <f t="shared" si="11"/>
        <v>54.012736759999996</v>
      </c>
      <c r="H47" s="129">
        <f t="shared" si="11"/>
        <v>51.458234069999996</v>
      </c>
      <c r="I47" s="129">
        <f t="shared" si="11"/>
        <v>54.433123079278047</v>
      </c>
      <c r="J47" s="131">
        <f t="shared" si="11"/>
        <v>55.787200558440276</v>
      </c>
      <c r="K47" s="78"/>
      <c r="L47" s="160">
        <f t="shared" ref="L47:Q47" si="12">L35+SUM(L37:L46)</f>
        <v>57.721622661553454</v>
      </c>
      <c r="M47" s="161">
        <f t="shared" si="12"/>
        <v>61.096152737043482</v>
      </c>
      <c r="N47" s="162">
        <f t="shared" si="12"/>
        <v>58.397834366280492</v>
      </c>
      <c r="O47" s="161">
        <f t="shared" si="12"/>
        <v>57.285215598311211</v>
      </c>
      <c r="P47" s="161">
        <f t="shared" si="12"/>
        <v>53.662048478488174</v>
      </c>
      <c r="Q47" s="161">
        <f t="shared" si="12"/>
        <v>55.880190941937414</v>
      </c>
      <c r="R47" s="163">
        <f>+Q47+R29-Q29</f>
        <v>56.804965964765017</v>
      </c>
      <c r="S47" s="86"/>
    </row>
    <row r="48" spans="1:19" ht="57.75" customHeight="1" thickBot="1" x14ac:dyDescent="0.3">
      <c r="A48" s="4"/>
      <c r="B48" s="3"/>
      <c r="C48" s="3"/>
      <c r="D48" s="3"/>
      <c r="E48" s="3"/>
      <c r="F48" s="3"/>
      <c r="G48" s="3"/>
      <c r="H48" s="3"/>
      <c r="I48" s="3"/>
      <c r="J48" s="33"/>
      <c r="K48" s="2"/>
      <c r="L48" s="164"/>
      <c r="M48" s="164"/>
      <c r="N48" s="164"/>
      <c r="O48" s="164"/>
      <c r="P48" s="164"/>
      <c r="Q48" s="165"/>
      <c r="R48" s="203">
        <f>SUM(R35:R46)</f>
        <v>56.317197175152472</v>
      </c>
    </row>
    <row r="49" spans="1:19" ht="18.75" thickBot="1" x14ac:dyDescent="0.3">
      <c r="A49" s="9"/>
      <c r="B49" s="3"/>
      <c r="C49" s="3"/>
      <c r="D49" s="3"/>
      <c r="E49" s="3"/>
      <c r="F49" s="3"/>
      <c r="G49" s="3"/>
      <c r="H49" s="3"/>
      <c r="I49" s="3"/>
      <c r="J49" s="33"/>
      <c r="K49" s="9"/>
      <c r="L49" s="202" t="s">
        <v>35</v>
      </c>
      <c r="M49" s="166"/>
      <c r="N49" s="166"/>
      <c r="O49" s="166"/>
      <c r="P49" s="166"/>
      <c r="Q49" s="166"/>
      <c r="R49" s="204"/>
      <c r="S49" s="86"/>
    </row>
    <row r="50" spans="1:19" ht="15.75" thickBo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2"/>
      <c r="L50" s="167"/>
      <c r="M50" s="168"/>
      <c r="N50" s="169">
        <f>(N29-N47)-(M29-M47)+(L29-L47)</f>
        <v>6.5208912518546711</v>
      </c>
      <c r="O50" s="170">
        <f>(O29-O47)-(N29-N47)</f>
        <v>1.9665762377064411</v>
      </c>
      <c r="P50" s="170">
        <f>(P29-P47)-(O29-O47)</f>
        <v>4.9063395797032499</v>
      </c>
      <c r="Q50" s="170">
        <f>(Q29-Q47)-(P29-P47)</f>
        <v>-1.2633247195729638</v>
      </c>
      <c r="R50" s="171">
        <f>(R29-R47)-(Q29-Q47)</f>
        <v>0</v>
      </c>
      <c r="S50" s="87"/>
    </row>
    <row r="51" spans="1:19" s="82" customFormat="1" ht="15.75" thickBot="1" x14ac:dyDescent="0.3">
      <c r="A51" s="76"/>
      <c r="B51" s="76"/>
      <c r="C51" s="76"/>
      <c r="D51" s="76"/>
      <c r="E51" s="76"/>
      <c r="F51" s="188"/>
      <c r="G51" s="188"/>
      <c r="H51" s="188"/>
      <c r="I51" s="188"/>
      <c r="J51" s="188"/>
      <c r="K51" s="76"/>
      <c r="L51" s="172"/>
      <c r="M51" s="172"/>
      <c r="N51" s="173"/>
      <c r="O51" s="172"/>
      <c r="P51" s="172"/>
      <c r="Q51" s="174"/>
      <c r="R51" s="175">
        <f>(R29-R48)-(Q29-Q47)</f>
        <v>0.48776878961254511</v>
      </c>
      <c r="S51" s="76"/>
    </row>
    <row r="52" spans="1:19" ht="15.75" thickBot="1" x14ac:dyDescent="0.3">
      <c r="L52" s="82"/>
      <c r="M52" s="82"/>
      <c r="N52" s="82"/>
      <c r="O52" s="82"/>
      <c r="P52" s="82"/>
      <c r="Q52" s="82"/>
      <c r="R52" s="103"/>
    </row>
    <row r="53" spans="1:19" s="85" customFormat="1" ht="15.75" thickBot="1" x14ac:dyDescent="0.3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8"/>
      <c r="L53" s="72" t="s">
        <v>29</v>
      </c>
      <c r="M53" s="73"/>
      <c r="N53" s="74"/>
      <c r="O53" s="74"/>
      <c r="P53" s="74"/>
      <c r="Q53" s="74"/>
      <c r="R53" s="89">
        <f>-R51*O9/2</f>
        <v>-0.28448407585210467</v>
      </c>
      <c r="S53" s="76"/>
    </row>
    <row r="54" spans="1:19" x14ac:dyDescent="0.25">
      <c r="J54" s="189"/>
      <c r="L54" s="83"/>
      <c r="M54" s="83"/>
      <c r="N54" s="83"/>
      <c r="O54" s="83"/>
      <c r="P54" s="83"/>
      <c r="Q54" s="83"/>
      <c r="R54" s="83"/>
    </row>
    <row r="56" spans="1:19" x14ac:dyDescent="0.25">
      <c r="R56"/>
    </row>
    <row r="60" spans="1:19" x14ac:dyDescent="0.25">
      <c r="D60" s="190"/>
      <c r="E60" s="190"/>
      <c r="F60" s="190"/>
      <c r="G60" s="190"/>
      <c r="H60" s="190"/>
      <c r="I60" s="190"/>
      <c r="J60" s="190"/>
    </row>
    <row r="62" spans="1:19" x14ac:dyDescent="0.25">
      <c r="C62" s="191"/>
      <c r="D62" s="190"/>
      <c r="E62" s="190"/>
      <c r="F62" s="190"/>
      <c r="G62" s="190"/>
      <c r="H62" s="190"/>
      <c r="I62" s="190"/>
      <c r="J62" s="190"/>
    </row>
    <row r="63" spans="1:19" x14ac:dyDescent="0.25">
      <c r="C63" s="191"/>
      <c r="D63" s="190"/>
      <c r="E63" s="190"/>
      <c r="F63" s="190"/>
      <c r="G63" s="190"/>
      <c r="H63" s="190"/>
      <c r="I63" s="190"/>
      <c r="J63" s="190"/>
    </row>
    <row r="64" spans="1:19" x14ac:dyDescent="0.25">
      <c r="C64" s="191"/>
      <c r="D64" s="190"/>
      <c r="E64" s="190"/>
      <c r="F64" s="190"/>
      <c r="G64" s="190"/>
      <c r="H64" s="190"/>
      <c r="I64" s="190"/>
      <c r="J64" s="190"/>
    </row>
    <row r="65" spans="3:10" x14ac:dyDescent="0.25">
      <c r="C65" s="191"/>
      <c r="D65" s="190"/>
      <c r="E65" s="190"/>
      <c r="F65" s="190"/>
      <c r="G65" s="190"/>
      <c r="H65" s="190"/>
      <c r="I65" s="190"/>
      <c r="J65" s="190"/>
    </row>
    <row r="66" spans="3:10" x14ac:dyDescent="0.25">
      <c r="C66" s="191"/>
      <c r="D66" s="190"/>
      <c r="E66" s="190"/>
      <c r="F66" s="190"/>
      <c r="G66" s="190"/>
      <c r="H66" s="190"/>
      <c r="I66" s="190"/>
      <c r="J66" s="190"/>
    </row>
    <row r="67" spans="3:10" x14ac:dyDescent="0.25">
      <c r="C67" s="191"/>
      <c r="D67" s="190"/>
      <c r="E67" s="190"/>
      <c r="F67" s="190"/>
      <c r="G67" s="190"/>
      <c r="H67" s="190"/>
      <c r="I67" s="190"/>
      <c r="J67" s="190"/>
    </row>
    <row r="68" spans="3:10" x14ac:dyDescent="0.25">
      <c r="C68" s="191"/>
      <c r="D68" s="190"/>
      <c r="E68" s="190"/>
      <c r="F68" s="190"/>
      <c r="G68" s="190"/>
      <c r="H68" s="190"/>
      <c r="I68" s="190"/>
      <c r="J68" s="190"/>
    </row>
    <row r="69" spans="3:10" x14ac:dyDescent="0.25">
      <c r="C69" s="191"/>
      <c r="D69" s="190"/>
      <c r="E69" s="190"/>
      <c r="F69" s="190"/>
      <c r="G69" s="190"/>
      <c r="H69" s="190"/>
      <c r="I69" s="190"/>
      <c r="J69" s="190"/>
    </row>
    <row r="70" spans="3:10" x14ac:dyDescent="0.25">
      <c r="C70" s="192"/>
      <c r="D70" s="193"/>
      <c r="E70" s="193"/>
      <c r="F70" s="193"/>
      <c r="G70" s="193"/>
      <c r="H70" s="193"/>
      <c r="I70" s="193"/>
      <c r="J70" s="190"/>
    </row>
    <row r="71" spans="3:10" x14ac:dyDescent="0.25">
      <c r="C71" s="191"/>
      <c r="D71" s="190"/>
      <c r="E71" s="190"/>
      <c r="F71" s="190"/>
      <c r="G71" s="190"/>
      <c r="H71" s="190"/>
      <c r="I71" s="190"/>
      <c r="J71" s="190"/>
    </row>
    <row r="72" spans="3:10" x14ac:dyDescent="0.25">
      <c r="C72" s="191"/>
      <c r="D72" s="190"/>
      <c r="E72" s="190"/>
      <c r="F72" s="190"/>
      <c r="G72" s="190"/>
      <c r="H72" s="190"/>
      <c r="I72" s="190"/>
      <c r="J72" s="190"/>
    </row>
    <row r="73" spans="3:10" x14ac:dyDescent="0.25">
      <c r="C73" s="191"/>
      <c r="D73" s="190"/>
      <c r="E73" s="190"/>
      <c r="F73" s="190"/>
      <c r="G73" s="190"/>
      <c r="H73" s="190"/>
      <c r="I73" s="190"/>
      <c r="J73" s="190"/>
    </row>
    <row r="74" spans="3:10" x14ac:dyDescent="0.25">
      <c r="C74" s="191"/>
      <c r="D74" s="190"/>
      <c r="E74" s="190"/>
      <c r="F74" s="190"/>
      <c r="G74" s="190"/>
      <c r="H74" s="190"/>
      <c r="I74" s="190"/>
      <c r="J74" s="190"/>
    </row>
    <row r="75" spans="3:10" x14ac:dyDescent="0.25">
      <c r="C75" s="191"/>
      <c r="D75" s="190"/>
      <c r="E75" s="190"/>
      <c r="F75" s="190"/>
      <c r="G75" s="190"/>
      <c r="H75" s="190"/>
      <c r="I75" s="190"/>
      <c r="J75" s="190"/>
    </row>
    <row r="76" spans="3:10" x14ac:dyDescent="0.25">
      <c r="C76" s="191"/>
      <c r="D76" s="190"/>
      <c r="E76" s="190"/>
      <c r="F76" s="190"/>
      <c r="G76" s="190"/>
      <c r="H76" s="190"/>
      <c r="I76" s="190"/>
      <c r="J76" s="190"/>
    </row>
    <row r="77" spans="3:10" x14ac:dyDescent="0.25">
      <c r="C77" s="191"/>
      <c r="D77" s="190"/>
      <c r="E77" s="190"/>
      <c r="F77" s="190"/>
      <c r="G77" s="190"/>
      <c r="H77" s="190"/>
      <c r="I77" s="190"/>
      <c r="J77" s="190"/>
    </row>
    <row r="78" spans="3:10" x14ac:dyDescent="0.25">
      <c r="C78" s="191"/>
      <c r="D78" s="190"/>
      <c r="E78" s="190"/>
      <c r="F78" s="190"/>
      <c r="G78" s="190"/>
      <c r="H78" s="190"/>
      <c r="I78" s="190"/>
      <c r="J78" s="190"/>
    </row>
    <row r="79" spans="3:10" x14ac:dyDescent="0.25">
      <c r="C79" s="191"/>
      <c r="D79" s="190"/>
      <c r="E79" s="190"/>
      <c r="F79" s="190"/>
      <c r="G79" s="190"/>
      <c r="H79" s="190"/>
      <c r="I79" s="190"/>
      <c r="J79" s="190"/>
    </row>
    <row r="80" spans="3:10" x14ac:dyDescent="0.25">
      <c r="C80" s="192"/>
      <c r="D80" s="193"/>
      <c r="E80" s="193"/>
      <c r="F80" s="193"/>
      <c r="G80" s="193"/>
      <c r="H80" s="193"/>
      <c r="I80" s="193"/>
      <c r="J80" s="190"/>
    </row>
    <row r="81" spans="3:10" x14ac:dyDescent="0.25">
      <c r="J81" s="190"/>
    </row>
    <row r="82" spans="3:10" x14ac:dyDescent="0.25">
      <c r="D82" s="194"/>
      <c r="E82" s="194"/>
      <c r="F82" s="194"/>
      <c r="G82" s="194"/>
      <c r="H82" s="194"/>
      <c r="I82" s="194"/>
      <c r="J82" s="190"/>
    </row>
    <row r="83" spans="3:10" x14ac:dyDescent="0.25">
      <c r="J83" s="190"/>
    </row>
    <row r="84" spans="3:10" x14ac:dyDescent="0.25">
      <c r="J84" s="190"/>
    </row>
    <row r="85" spans="3:10" x14ac:dyDescent="0.25">
      <c r="C85" s="191"/>
      <c r="D85" s="191"/>
      <c r="E85" s="191"/>
      <c r="J85" s="190"/>
    </row>
    <row r="86" spans="3:10" x14ac:dyDescent="0.25">
      <c r="C86" s="191"/>
      <c r="D86" s="191"/>
      <c r="E86" s="191"/>
      <c r="J86" s="190"/>
    </row>
    <row r="87" spans="3:10" x14ac:dyDescent="0.25">
      <c r="C87" s="191"/>
      <c r="D87" s="191"/>
      <c r="E87" s="191"/>
      <c r="J87" s="190"/>
    </row>
    <row r="88" spans="3:10" x14ac:dyDescent="0.25">
      <c r="C88" s="191"/>
      <c r="D88" s="191"/>
      <c r="E88" s="191"/>
      <c r="J88" s="190"/>
    </row>
    <row r="89" spans="3:10" x14ac:dyDescent="0.25">
      <c r="C89" s="191"/>
      <c r="D89" s="191"/>
      <c r="E89" s="191"/>
      <c r="J89" s="196"/>
    </row>
    <row r="90" spans="3:10" x14ac:dyDescent="0.25">
      <c r="C90" s="191"/>
      <c r="D90" s="191"/>
      <c r="E90" s="191"/>
      <c r="J90" s="190"/>
    </row>
    <row r="91" spans="3:10" x14ac:dyDescent="0.25">
      <c r="C91" s="191"/>
      <c r="D91" s="191"/>
      <c r="E91" s="191"/>
      <c r="J91" s="195"/>
    </row>
    <row r="92" spans="3:10" x14ac:dyDescent="0.25">
      <c r="C92" s="191"/>
      <c r="D92" s="191"/>
      <c r="E92" s="191"/>
      <c r="J92" s="190"/>
    </row>
    <row r="93" spans="3:10" x14ac:dyDescent="0.25">
      <c r="C93" s="191"/>
      <c r="D93" s="191"/>
      <c r="E93" s="191"/>
      <c r="J93" s="190"/>
    </row>
    <row r="94" spans="3:10" x14ac:dyDescent="0.25">
      <c r="C94" s="191"/>
      <c r="D94" s="191"/>
      <c r="E94" s="191"/>
      <c r="J94" s="197"/>
    </row>
    <row r="95" spans="3:10" x14ac:dyDescent="0.25">
      <c r="C95" s="191"/>
      <c r="D95" s="191"/>
      <c r="E95" s="191"/>
      <c r="J95" s="190"/>
    </row>
    <row r="96" spans="3:10" x14ac:dyDescent="0.25">
      <c r="C96" s="191"/>
      <c r="D96" s="191"/>
      <c r="E96" s="191"/>
      <c r="J96" s="190"/>
    </row>
    <row r="97" spans="3:10" x14ac:dyDescent="0.25">
      <c r="C97" s="191"/>
      <c r="D97" s="191"/>
      <c r="E97" s="191"/>
      <c r="J97" s="190"/>
    </row>
    <row r="98" spans="3:10" x14ac:dyDescent="0.25">
      <c r="C98" s="192"/>
      <c r="D98" s="191"/>
      <c r="E98" s="191"/>
      <c r="J98" s="193"/>
    </row>
    <row r="99" spans="3:10" x14ac:dyDescent="0.25">
      <c r="C99" s="191"/>
      <c r="D99" s="191"/>
      <c r="E99" s="191"/>
      <c r="J99" s="190"/>
    </row>
    <row r="100" spans="3:10" x14ac:dyDescent="0.25">
      <c r="C100" s="191"/>
      <c r="D100" s="191"/>
      <c r="E100" s="191"/>
      <c r="J100" s="190"/>
    </row>
    <row r="101" spans="3:10" x14ac:dyDescent="0.25">
      <c r="C101" s="191"/>
      <c r="D101" s="191"/>
      <c r="E101" s="191"/>
      <c r="J101" s="190"/>
    </row>
    <row r="102" spans="3:10" x14ac:dyDescent="0.25">
      <c r="C102" s="191"/>
      <c r="D102" s="191"/>
      <c r="E102" s="191"/>
      <c r="J102" s="190"/>
    </row>
    <row r="103" spans="3:10" x14ac:dyDescent="0.25">
      <c r="C103" s="191"/>
      <c r="D103" s="191"/>
      <c r="E103" s="191"/>
      <c r="J103" s="190"/>
    </row>
    <row r="104" spans="3:10" x14ac:dyDescent="0.25">
      <c r="C104" s="191"/>
      <c r="D104" s="191"/>
      <c r="E104" s="191"/>
      <c r="J104" s="190"/>
    </row>
    <row r="105" spans="3:10" x14ac:dyDescent="0.25">
      <c r="C105" s="191"/>
      <c r="D105" s="191"/>
      <c r="E105" s="191"/>
      <c r="J105" s="190"/>
    </row>
    <row r="106" spans="3:10" x14ac:dyDescent="0.25">
      <c r="C106" s="191"/>
      <c r="D106" s="191"/>
      <c r="E106" s="191"/>
      <c r="J106" s="190"/>
    </row>
    <row r="107" spans="3:10" x14ac:dyDescent="0.25">
      <c r="C107" s="191"/>
      <c r="D107" s="191"/>
      <c r="E107" s="191"/>
      <c r="J107" s="190"/>
    </row>
    <row r="108" spans="3:10" x14ac:dyDescent="0.25">
      <c r="C108" s="191"/>
      <c r="D108" s="191"/>
      <c r="E108" s="191"/>
      <c r="J108" s="190"/>
    </row>
    <row r="109" spans="3:10" x14ac:dyDescent="0.25">
      <c r="C109" s="192"/>
      <c r="D109" s="191"/>
      <c r="E109" s="191"/>
      <c r="J109" s="193"/>
    </row>
    <row r="110" spans="3:10" x14ac:dyDescent="0.25">
      <c r="C110" s="192"/>
      <c r="J110" s="198"/>
    </row>
    <row r="111" spans="3:10" x14ac:dyDescent="0.25">
      <c r="C111" s="191"/>
      <c r="J111" s="194"/>
    </row>
    <row r="112" spans="3:10" x14ac:dyDescent="0.25">
      <c r="C112" s="191"/>
      <c r="J112" s="194"/>
    </row>
    <row r="113" spans="3:3" x14ac:dyDescent="0.25">
      <c r="C113" s="191"/>
    </row>
    <row r="114" spans="3:3" x14ac:dyDescent="0.25">
      <c r="C114" s="191"/>
    </row>
    <row r="115" spans="3:3" x14ac:dyDescent="0.25">
      <c r="C115" s="191"/>
    </row>
    <row r="116" spans="3:3" x14ac:dyDescent="0.25">
      <c r="C116" s="191"/>
    </row>
    <row r="117" spans="3:3" x14ac:dyDescent="0.25">
      <c r="C117" s="191"/>
    </row>
    <row r="118" spans="3:3" x14ac:dyDescent="0.25">
      <c r="C118" s="191"/>
    </row>
    <row r="119" spans="3:3" x14ac:dyDescent="0.25">
      <c r="C119" s="191"/>
    </row>
    <row r="120" spans="3:3" x14ac:dyDescent="0.25">
      <c r="C120" s="191"/>
    </row>
    <row r="121" spans="3:3" x14ac:dyDescent="0.25">
      <c r="C121" s="191"/>
    </row>
    <row r="122" spans="3:3" x14ac:dyDescent="0.25">
      <c r="C122" s="191"/>
    </row>
    <row r="123" spans="3:3" x14ac:dyDescent="0.25">
      <c r="C123" s="191"/>
    </row>
    <row r="124" spans="3:3" x14ac:dyDescent="0.25">
      <c r="C124" s="191"/>
    </row>
    <row r="125" spans="3:3" x14ac:dyDescent="0.25">
      <c r="C125" s="191"/>
    </row>
    <row r="126" spans="3:3" x14ac:dyDescent="0.25">
      <c r="C126" s="191"/>
    </row>
    <row r="127" spans="3:3" x14ac:dyDescent="0.25">
      <c r="C127" s="191"/>
    </row>
    <row r="128" spans="3:3" x14ac:dyDescent="0.25">
      <c r="C128" s="191"/>
    </row>
    <row r="129" spans="3:3" x14ac:dyDescent="0.25">
      <c r="C129" s="191"/>
    </row>
    <row r="130" spans="3:3" x14ac:dyDescent="0.25">
      <c r="C130" s="191"/>
    </row>
    <row r="131" spans="3:3" x14ac:dyDescent="0.25">
      <c r="C131" s="191"/>
    </row>
    <row r="132" spans="3:3" x14ac:dyDescent="0.25">
      <c r="C132" s="191"/>
    </row>
    <row r="133" spans="3:3" x14ac:dyDescent="0.25">
      <c r="C133" s="191"/>
    </row>
    <row r="134" spans="3:3" x14ac:dyDescent="0.25">
      <c r="C134" s="191"/>
    </row>
    <row r="135" spans="3:3" x14ac:dyDescent="0.25">
      <c r="C135" s="191"/>
    </row>
    <row r="136" spans="3:3" x14ac:dyDescent="0.25">
      <c r="C136" s="191"/>
    </row>
    <row r="137" spans="3:3" x14ac:dyDescent="0.25">
      <c r="C137" s="191"/>
    </row>
    <row r="138" spans="3:3" x14ac:dyDescent="0.25">
      <c r="C138" s="191"/>
    </row>
    <row r="139" spans="3:3" x14ac:dyDescent="0.25">
      <c r="C139" s="191"/>
    </row>
    <row r="140" spans="3:3" x14ac:dyDescent="0.25">
      <c r="C140" s="191"/>
    </row>
    <row r="141" spans="3:3" x14ac:dyDescent="0.25">
      <c r="C141" s="191"/>
    </row>
    <row r="142" spans="3:3" x14ac:dyDescent="0.25">
      <c r="C142" s="191"/>
    </row>
    <row r="143" spans="3:3" x14ac:dyDescent="0.25">
      <c r="C143" s="191"/>
    </row>
    <row r="144" spans="3:3" x14ac:dyDescent="0.25">
      <c r="C144" s="191"/>
    </row>
    <row r="145" spans="3:3" x14ac:dyDescent="0.25">
      <c r="C145" s="191"/>
    </row>
    <row r="146" spans="3:3" x14ac:dyDescent="0.25">
      <c r="C146" s="191"/>
    </row>
    <row r="147" spans="3:3" x14ac:dyDescent="0.25">
      <c r="C147" s="191"/>
    </row>
    <row r="148" spans="3:3" x14ac:dyDescent="0.25">
      <c r="C148" s="191"/>
    </row>
    <row r="149" spans="3:3" x14ac:dyDescent="0.25">
      <c r="C149" s="191"/>
    </row>
    <row r="150" spans="3:3" x14ac:dyDescent="0.25">
      <c r="C150" s="191"/>
    </row>
    <row r="151" spans="3:3" x14ac:dyDescent="0.25">
      <c r="C151" s="191"/>
    </row>
    <row r="152" spans="3:3" x14ac:dyDescent="0.25">
      <c r="C152" s="191"/>
    </row>
    <row r="153" spans="3:3" x14ac:dyDescent="0.25">
      <c r="C153" s="191"/>
    </row>
    <row r="154" spans="3:3" x14ac:dyDescent="0.25">
      <c r="C154" s="191"/>
    </row>
    <row r="155" spans="3:3" x14ac:dyDescent="0.25">
      <c r="C155" s="191"/>
    </row>
    <row r="156" spans="3:3" x14ac:dyDescent="0.25">
      <c r="C156" s="191"/>
    </row>
    <row r="157" spans="3:3" x14ac:dyDescent="0.25">
      <c r="C157" s="191"/>
    </row>
    <row r="158" spans="3:3" x14ac:dyDescent="0.25">
      <c r="C158" s="191"/>
    </row>
    <row r="159" spans="3:3" x14ac:dyDescent="0.25">
      <c r="C159" s="191"/>
    </row>
    <row r="160" spans="3:3" x14ac:dyDescent="0.25">
      <c r="C160" s="191"/>
    </row>
    <row r="161" spans="3:3" x14ac:dyDescent="0.25">
      <c r="C161" s="191"/>
    </row>
    <row r="162" spans="3:3" x14ac:dyDescent="0.25">
      <c r="C162" s="191"/>
    </row>
    <row r="163" spans="3:3" x14ac:dyDescent="0.25">
      <c r="C163" s="191"/>
    </row>
    <row r="164" spans="3:3" x14ac:dyDescent="0.25">
      <c r="C164" s="191"/>
    </row>
    <row r="165" spans="3:3" x14ac:dyDescent="0.25">
      <c r="C165" s="191"/>
    </row>
    <row r="166" spans="3:3" x14ac:dyDescent="0.25">
      <c r="C166" s="191"/>
    </row>
    <row r="167" spans="3:3" x14ac:dyDescent="0.25">
      <c r="C167" s="191"/>
    </row>
    <row r="168" spans="3:3" x14ac:dyDescent="0.25">
      <c r="C168" s="191"/>
    </row>
    <row r="169" spans="3:3" x14ac:dyDescent="0.25">
      <c r="C169" s="191"/>
    </row>
    <row r="170" spans="3:3" x14ac:dyDescent="0.25">
      <c r="C170" s="191"/>
    </row>
    <row r="171" spans="3:3" x14ac:dyDescent="0.25">
      <c r="C171" s="191"/>
    </row>
    <row r="172" spans="3:3" x14ac:dyDescent="0.25">
      <c r="C172" s="191"/>
    </row>
    <row r="173" spans="3:3" x14ac:dyDescent="0.25">
      <c r="C173" s="191"/>
    </row>
    <row r="174" spans="3:3" x14ac:dyDescent="0.25">
      <c r="C174" s="191"/>
    </row>
    <row r="175" spans="3:3" x14ac:dyDescent="0.25">
      <c r="C175" s="191"/>
    </row>
    <row r="176" spans="3:3" x14ac:dyDescent="0.25">
      <c r="C176" s="191"/>
    </row>
    <row r="177" spans="3:3" x14ac:dyDescent="0.25">
      <c r="C177" s="191"/>
    </row>
    <row r="178" spans="3:3" x14ac:dyDescent="0.25">
      <c r="C178" s="191"/>
    </row>
    <row r="179" spans="3:3" x14ac:dyDescent="0.25">
      <c r="C179" s="191"/>
    </row>
    <row r="180" spans="3:3" x14ac:dyDescent="0.25">
      <c r="C180" s="191"/>
    </row>
    <row r="181" spans="3:3" x14ac:dyDescent="0.25">
      <c r="C181" s="191"/>
    </row>
    <row r="182" spans="3:3" x14ac:dyDescent="0.25">
      <c r="C182" s="191"/>
    </row>
    <row r="183" spans="3:3" x14ac:dyDescent="0.25">
      <c r="C183" s="191"/>
    </row>
    <row r="184" spans="3:3" x14ac:dyDescent="0.25">
      <c r="C184" s="191"/>
    </row>
    <row r="185" spans="3:3" x14ac:dyDescent="0.25">
      <c r="C185" s="191"/>
    </row>
    <row r="186" spans="3:3" x14ac:dyDescent="0.25">
      <c r="C186" s="191"/>
    </row>
    <row r="187" spans="3:3" x14ac:dyDescent="0.25">
      <c r="C187" s="191"/>
    </row>
    <row r="188" spans="3:3" x14ac:dyDescent="0.25">
      <c r="C188" s="191"/>
    </row>
    <row r="189" spans="3:3" x14ac:dyDescent="0.25">
      <c r="C189" s="191"/>
    </row>
    <row r="190" spans="3:3" x14ac:dyDescent="0.25">
      <c r="C190" s="191"/>
    </row>
    <row r="191" spans="3:3" x14ac:dyDescent="0.25">
      <c r="C191" s="191"/>
    </row>
    <row r="192" spans="3:3" x14ac:dyDescent="0.25">
      <c r="C192" s="191"/>
    </row>
    <row r="193" spans="3:3" x14ac:dyDescent="0.25">
      <c r="C193" s="191"/>
    </row>
    <row r="194" spans="3:3" x14ac:dyDescent="0.25">
      <c r="C194" s="191"/>
    </row>
    <row r="195" spans="3:3" x14ac:dyDescent="0.25">
      <c r="C195" s="191"/>
    </row>
    <row r="196" spans="3:3" x14ac:dyDescent="0.25">
      <c r="C196" s="191"/>
    </row>
    <row r="197" spans="3:3" x14ac:dyDescent="0.25">
      <c r="C197" s="191"/>
    </row>
    <row r="198" spans="3:3" x14ac:dyDescent="0.25">
      <c r="C198" s="191"/>
    </row>
    <row r="199" spans="3:3" x14ac:dyDescent="0.25">
      <c r="C199" s="191"/>
    </row>
    <row r="200" spans="3:3" x14ac:dyDescent="0.25">
      <c r="C200" s="191"/>
    </row>
    <row r="201" spans="3:3" x14ac:dyDescent="0.25">
      <c r="C201" s="191"/>
    </row>
    <row r="202" spans="3:3" x14ac:dyDescent="0.25">
      <c r="C202" s="191"/>
    </row>
    <row r="203" spans="3:3" x14ac:dyDescent="0.25">
      <c r="C203" s="191"/>
    </row>
    <row r="204" spans="3:3" x14ac:dyDescent="0.25">
      <c r="C204" s="191"/>
    </row>
    <row r="205" spans="3:3" x14ac:dyDescent="0.25">
      <c r="C205" s="191"/>
    </row>
    <row r="206" spans="3:3" x14ac:dyDescent="0.25">
      <c r="C206" s="191"/>
    </row>
    <row r="207" spans="3:3" x14ac:dyDescent="0.25">
      <c r="C207" s="191"/>
    </row>
    <row r="208" spans="3:3" x14ac:dyDescent="0.25">
      <c r="C208" s="191"/>
    </row>
    <row r="209" spans="3:3" x14ac:dyDescent="0.25">
      <c r="C209" s="191"/>
    </row>
  </sheetData>
  <mergeCells count="17">
    <mergeCell ref="D33:E33"/>
    <mergeCell ref="F33:J33"/>
    <mergeCell ref="L33:M33"/>
    <mergeCell ref="N33:R33"/>
    <mergeCell ref="D16:E16"/>
    <mergeCell ref="F16:J16"/>
    <mergeCell ref="L16:M16"/>
    <mergeCell ref="N16:R16"/>
    <mergeCell ref="D32:E32"/>
    <mergeCell ref="F32:J32"/>
    <mergeCell ref="L32:M32"/>
    <mergeCell ref="N32:R32"/>
    <mergeCell ref="C4:N4"/>
    <mergeCell ref="D15:E15"/>
    <mergeCell ref="F15:J15"/>
    <mergeCell ref="L15:M15"/>
    <mergeCell ref="N15:R15"/>
  </mergeCells>
  <dataValidations count="4">
    <dataValidation type="custom" allowBlank="1" showInputMessage="1" showErrorMessage="1" error="Must be a number" prompt="Enter value" sqref="F22 F27:F28 G20:K28" xr:uid="{82D408F0-F16D-465F-8F54-4D0670D6D415}">
      <formula1>ISNUMBER(F20)</formula1>
    </dataValidation>
    <dataValidation type="custom" allowBlank="1" showInputMessage="1" showErrorMessage="1" error="Must be a number" promptTitle="Actual opex" prompt="Enter value._x000a_As set out in the regulatory accounts for the current regulatory control period." sqref="F35:I35" xr:uid="{32D3FDE1-F2BB-4AC3-AF17-A3E440E96424}">
      <formula1>ISNUMBER(F35)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F18:K18" xr:uid="{E731EB78-B4CB-4174-B6CF-BB5C79992E5B}">
      <formula1>ISNUMBER(F18)</formula1>
    </dataValidation>
    <dataValidation allowBlank="1" showInputMessage="1" showErrorMessage="1" error="Must be a number" prompt="Enter value" sqref="F23:F26 F20:F21" xr:uid="{B88DD787-0F16-4350-BAFA-DFBA9DC85F2A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2918-9503-49B4-AB48-3400D3C454B5}">
  <dimension ref="A1:S209"/>
  <sheetViews>
    <sheetView topLeftCell="I30" zoomScaleNormal="100" workbookViewId="0">
      <selection activeCell="R54" sqref="R54"/>
    </sheetView>
  </sheetViews>
  <sheetFormatPr defaultColWidth="9.140625" defaultRowHeight="15" x14ac:dyDescent="0.25"/>
  <cols>
    <col min="1" max="1" width="3.5703125" style="76" customWidth="1"/>
    <col min="2" max="2" width="85.85546875" style="76" customWidth="1"/>
    <col min="3" max="4" width="15" style="76" customWidth="1"/>
    <col min="5" max="11" width="15.28515625" style="76" customWidth="1"/>
    <col min="12" max="12" width="15.42578125" style="76" customWidth="1"/>
    <col min="13" max="19" width="15.28515625" style="76" customWidth="1"/>
    <col min="20" max="20" width="15.85546875" style="76" customWidth="1"/>
    <col min="21" max="21" width="11" style="76" bestFit="1" customWidth="1"/>
    <col min="22" max="22" width="10.5703125" style="76" bestFit="1" customWidth="1"/>
    <col min="23" max="23" width="10.7109375" style="76" bestFit="1" customWidth="1"/>
    <col min="24" max="24" width="11" style="76" bestFit="1" customWidth="1"/>
    <col min="25" max="25" width="9.28515625" style="76" customWidth="1"/>
    <col min="26" max="26" width="11" style="76" bestFit="1" customWidth="1"/>
    <col min="27" max="28" width="10.5703125" style="76" bestFit="1" customWidth="1"/>
    <col min="29" max="29" width="9.85546875" style="76" customWidth="1"/>
    <col min="30" max="16384" width="9.140625" style="76"/>
  </cols>
  <sheetData>
    <row r="1" spans="1:19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79"/>
      <c r="Q1" s="79"/>
      <c r="R1" s="79"/>
    </row>
    <row r="2" spans="1:19" ht="15.75" thickBot="1" x14ac:dyDescent="0.3">
      <c r="A2" s="4"/>
      <c r="B2" s="6"/>
      <c r="C2" s="6"/>
      <c r="D2" s="7"/>
      <c r="E2" s="7"/>
      <c r="F2" s="7"/>
      <c r="G2" s="7"/>
      <c r="H2" s="7"/>
      <c r="I2" s="8"/>
      <c r="J2" s="2"/>
      <c r="K2" s="2"/>
      <c r="L2" s="2"/>
      <c r="M2" s="2"/>
      <c r="N2" s="2"/>
      <c r="O2" s="2"/>
      <c r="P2" s="80"/>
      <c r="Q2" s="80"/>
      <c r="R2" s="80"/>
    </row>
    <row r="3" spans="1:19" ht="24.75" customHeight="1" thickBot="1" x14ac:dyDescent="0.3">
      <c r="A3" s="9"/>
      <c r="B3" s="43" t="s">
        <v>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86"/>
    </row>
    <row r="4" spans="1:19" ht="18.75" thickBot="1" x14ac:dyDescent="0.3">
      <c r="A4" s="9"/>
      <c r="B4" s="10"/>
      <c r="C4" s="205" t="s">
        <v>1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7"/>
      <c r="O4" s="46" t="s">
        <v>2</v>
      </c>
      <c r="P4" s="86"/>
    </row>
    <row r="5" spans="1:19" ht="18.75" thickBot="1" x14ac:dyDescent="0.3">
      <c r="A5" s="9"/>
      <c r="B5" s="10"/>
      <c r="C5" s="47">
        <v>2010</v>
      </c>
      <c r="D5" s="48">
        <v>2011</v>
      </c>
      <c r="E5" s="49">
        <v>2012</v>
      </c>
      <c r="F5" s="50">
        <v>2013</v>
      </c>
      <c r="G5" s="51">
        <v>2014</v>
      </c>
      <c r="H5" s="51">
        <v>2015</v>
      </c>
      <c r="I5" s="51">
        <v>2016</v>
      </c>
      <c r="J5" s="51">
        <v>2017</v>
      </c>
      <c r="K5" s="51">
        <v>2018</v>
      </c>
      <c r="L5" s="51">
        <v>2019</v>
      </c>
      <c r="M5" s="51">
        <v>2020</v>
      </c>
      <c r="N5" s="51">
        <v>2021</v>
      </c>
      <c r="O5" s="52">
        <v>2022</v>
      </c>
      <c r="P5" s="86"/>
    </row>
    <row r="6" spans="1:19" ht="15" customHeight="1" thickBot="1" x14ac:dyDescent="0.3">
      <c r="A6" s="4"/>
      <c r="B6" s="53" t="s">
        <v>3</v>
      </c>
      <c r="C6" s="54">
        <v>174</v>
      </c>
      <c r="D6" s="54">
        <v>179.4</v>
      </c>
      <c r="E6" s="55"/>
      <c r="F6" s="55"/>
      <c r="G6" s="55"/>
      <c r="H6" s="56"/>
      <c r="I6" s="56"/>
      <c r="J6" s="57"/>
      <c r="K6" s="57"/>
      <c r="L6" s="57"/>
      <c r="M6" s="57"/>
      <c r="N6" s="57"/>
      <c r="O6" s="58"/>
      <c r="P6" s="86"/>
    </row>
    <row r="7" spans="1:19" ht="15.75" customHeight="1" thickBot="1" x14ac:dyDescent="0.3">
      <c r="A7" s="4"/>
      <c r="B7" s="59" t="s">
        <v>5</v>
      </c>
      <c r="C7" s="60">
        <v>96.9</v>
      </c>
      <c r="D7" s="60">
        <v>99.8</v>
      </c>
      <c r="E7" s="61">
        <v>102</v>
      </c>
      <c r="F7" s="61">
        <v>104.8</v>
      </c>
      <c r="G7" s="61">
        <v>106.6</v>
      </c>
      <c r="H7" s="61">
        <v>108.4</v>
      </c>
      <c r="I7" s="62">
        <v>110</v>
      </c>
      <c r="J7" s="63">
        <v>112.1</v>
      </c>
      <c r="K7" s="64">
        <v>114.1</v>
      </c>
      <c r="L7" s="64">
        <v>116.2</v>
      </c>
      <c r="M7" s="64">
        <v>117.2</v>
      </c>
      <c r="N7" s="64">
        <v>121.3</v>
      </c>
      <c r="O7" s="102">
        <f>N7*(1+7.8%)</f>
        <v>130.76140000000001</v>
      </c>
      <c r="P7" s="86"/>
    </row>
    <row r="8" spans="1:19" x14ac:dyDescent="0.25">
      <c r="A8" s="4"/>
      <c r="B8" s="59" t="s">
        <v>4</v>
      </c>
      <c r="C8" s="65"/>
      <c r="D8" s="65">
        <f t="shared" ref="D8:J8" si="0">D7/C7-1</f>
        <v>2.9927760577915352E-2</v>
      </c>
      <c r="E8" s="66">
        <f t="shared" si="0"/>
        <v>2.2044088176352838E-2</v>
      </c>
      <c r="F8" s="66">
        <f t="shared" si="0"/>
        <v>2.7450980392156765E-2</v>
      </c>
      <c r="G8" s="66">
        <f t="shared" si="0"/>
        <v>1.7175572519083859E-2</v>
      </c>
      <c r="H8" s="66">
        <f t="shared" si="0"/>
        <v>1.6885553470919357E-2</v>
      </c>
      <c r="I8" s="66">
        <f t="shared" si="0"/>
        <v>1.4760147601476037E-2</v>
      </c>
      <c r="J8" s="66">
        <f t="shared" si="0"/>
        <v>1.9090909090909047E-2</v>
      </c>
      <c r="K8" s="66">
        <f t="shared" ref="K8:O8" si="1">K7/J7-1</f>
        <v>1.7841213202497874E-2</v>
      </c>
      <c r="L8" s="66">
        <f t="shared" si="1"/>
        <v>1.8404907975460238E-2</v>
      </c>
      <c r="M8" s="66">
        <f t="shared" si="1"/>
        <v>8.6058519793459354E-3</v>
      </c>
      <c r="N8" s="66">
        <f t="shared" si="1"/>
        <v>3.4982935153583528E-2</v>
      </c>
      <c r="O8" s="67">
        <f t="shared" si="1"/>
        <v>7.8000000000000069E-2</v>
      </c>
      <c r="P8" s="86"/>
    </row>
    <row r="9" spans="1:19" ht="15.75" thickBot="1" x14ac:dyDescent="0.3">
      <c r="A9" s="2"/>
      <c r="B9" s="68" t="s">
        <v>30</v>
      </c>
      <c r="C9" s="69">
        <f t="shared" ref="C9:I9" si="2">D9/(1+D8)</f>
        <v>0.86440677966101698</v>
      </c>
      <c r="D9" s="69">
        <f t="shared" si="2"/>
        <v>0.89027653880463875</v>
      </c>
      <c r="E9" s="69">
        <f t="shared" si="2"/>
        <v>0.90990187332738637</v>
      </c>
      <c r="F9" s="70">
        <f t="shared" si="2"/>
        <v>0.93487957181088321</v>
      </c>
      <c r="G9" s="70">
        <f t="shared" si="2"/>
        <v>0.95093666369313112</v>
      </c>
      <c r="H9" s="70">
        <f t="shared" si="2"/>
        <v>0.96699375557537914</v>
      </c>
      <c r="I9" s="70">
        <f t="shared" si="2"/>
        <v>0.98126672613737742</v>
      </c>
      <c r="J9" s="70">
        <v>1</v>
      </c>
      <c r="K9" s="70">
        <f>J9*(1+K8)</f>
        <v>1.0178412132024979</v>
      </c>
      <c r="L9" s="70">
        <f t="shared" ref="L9:O9" si="3">K9*(1+L8)</f>
        <v>1.0365744870651206</v>
      </c>
      <c r="M9" s="70">
        <f t="shared" si="3"/>
        <v>1.0454950936663694</v>
      </c>
      <c r="N9" s="70">
        <f t="shared" si="3"/>
        <v>1.0820695807314897</v>
      </c>
      <c r="O9" s="71">
        <f t="shared" si="3"/>
        <v>1.1664710080285461</v>
      </c>
      <c r="P9" s="86"/>
    </row>
    <row r="10" spans="1:19" x14ac:dyDescent="0.25">
      <c r="A10" s="8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80"/>
      <c r="Q10" s="80"/>
      <c r="R10" s="80"/>
    </row>
    <row r="11" spans="1:19" ht="15.75" thickBot="1" x14ac:dyDescent="0.3">
      <c r="A11" s="8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1:19" ht="17.25" customHeight="1" thickBot="1" x14ac:dyDescent="0.3">
      <c r="A12" s="1"/>
      <c r="B12" s="99" t="s">
        <v>31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86"/>
    </row>
    <row r="13" spans="1:19" ht="15.75" thickBot="1" x14ac:dyDescent="0.3">
      <c r="A13" s="9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9" ht="24.75" customHeight="1" thickBot="1" x14ac:dyDescent="0.3">
      <c r="A14" s="14"/>
      <c r="B14" s="15" t="s">
        <v>6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29"/>
      <c r="S14" s="86"/>
    </row>
    <row r="15" spans="1:19" ht="15.75" x14ac:dyDescent="0.25">
      <c r="A15" s="9"/>
      <c r="B15" s="96"/>
      <c r="C15" s="97"/>
      <c r="D15" s="208" t="s">
        <v>7</v>
      </c>
      <c r="E15" s="209"/>
      <c r="F15" s="210" t="s">
        <v>8</v>
      </c>
      <c r="G15" s="211"/>
      <c r="H15" s="211"/>
      <c r="I15" s="211"/>
      <c r="J15" s="212"/>
      <c r="K15" s="98"/>
      <c r="L15" s="208" t="s">
        <v>7</v>
      </c>
      <c r="M15" s="209"/>
      <c r="N15" s="210" t="s">
        <v>8</v>
      </c>
      <c r="O15" s="211"/>
      <c r="P15" s="211"/>
      <c r="Q15" s="211"/>
      <c r="R15" s="212"/>
      <c r="S15" s="86"/>
    </row>
    <row r="16" spans="1:19" ht="15.75" thickBot="1" x14ac:dyDescent="0.3">
      <c r="A16" s="9"/>
      <c r="B16" s="17"/>
      <c r="C16" s="9"/>
      <c r="D16" s="213" t="s">
        <v>32</v>
      </c>
      <c r="E16" s="214"/>
      <c r="F16" s="215" t="s">
        <v>32</v>
      </c>
      <c r="G16" s="216"/>
      <c r="H16" s="216"/>
      <c r="I16" s="216"/>
      <c r="J16" s="217"/>
      <c r="K16" s="93"/>
      <c r="L16" s="218" t="s">
        <v>33</v>
      </c>
      <c r="M16" s="219"/>
      <c r="N16" s="215" t="s">
        <v>34</v>
      </c>
      <c r="O16" s="216"/>
      <c r="P16" s="216"/>
      <c r="Q16" s="216"/>
      <c r="R16" s="217"/>
      <c r="S16" s="86"/>
    </row>
    <row r="17" spans="1:19" ht="15.75" thickBot="1" x14ac:dyDescent="0.3">
      <c r="A17" s="9"/>
      <c r="B17" s="17"/>
      <c r="C17" s="34"/>
      <c r="D17" s="18">
        <v>2011</v>
      </c>
      <c r="E17" s="19">
        <v>2012</v>
      </c>
      <c r="F17" s="20">
        <v>2013</v>
      </c>
      <c r="G17" s="21">
        <v>2014</v>
      </c>
      <c r="H17" s="21">
        <v>2015</v>
      </c>
      <c r="I17" s="21">
        <v>2016</v>
      </c>
      <c r="J17" s="22">
        <v>2017</v>
      </c>
      <c r="K17" s="93"/>
      <c r="L17" s="23">
        <v>2013</v>
      </c>
      <c r="M17" s="24">
        <v>2013</v>
      </c>
      <c r="N17" s="20">
        <v>2013</v>
      </c>
      <c r="O17" s="21">
        <v>2014</v>
      </c>
      <c r="P17" s="21">
        <v>2015</v>
      </c>
      <c r="Q17" s="21">
        <v>2016</v>
      </c>
      <c r="R17" s="22">
        <v>2017</v>
      </c>
      <c r="S17" s="86"/>
    </row>
    <row r="18" spans="1:19" x14ac:dyDescent="0.25">
      <c r="A18" s="4"/>
      <c r="B18" s="12" t="s">
        <v>9</v>
      </c>
      <c r="C18" s="35"/>
      <c r="D18" s="104">
        <v>1.9299707597533706</v>
      </c>
      <c r="E18" s="105">
        <v>1.9668516187210996</v>
      </c>
      <c r="F18" s="104">
        <v>2.0056027365055469</v>
      </c>
      <c r="G18" s="105">
        <v>2.0203929069860576</v>
      </c>
      <c r="H18" s="105">
        <v>2.0534137445929268</v>
      </c>
      <c r="I18" s="105">
        <v>2.0698822597423132</v>
      </c>
      <c r="J18" s="132">
        <v>2.0948139133465258</v>
      </c>
      <c r="K18" s="93"/>
      <c r="L18" s="176">
        <f t="shared" ref="L18:R18" si="4">+D18/$E$9</f>
        <v>2.1210757075328708</v>
      </c>
      <c r="M18" s="177">
        <f t="shared" si="4"/>
        <v>2.1616084946925023</v>
      </c>
      <c r="N18" s="176">
        <f t="shared" si="4"/>
        <v>2.2041967329634486</v>
      </c>
      <c r="O18" s="177">
        <f t="shared" si="4"/>
        <v>2.2204514203248729</v>
      </c>
      <c r="P18" s="177">
        <f t="shared" si="4"/>
        <v>2.2567419683222263</v>
      </c>
      <c r="Q18" s="177">
        <f t="shared" si="4"/>
        <v>2.2748411893834635</v>
      </c>
      <c r="R18" s="178">
        <f t="shared" si="4"/>
        <v>2.302241565550446</v>
      </c>
      <c r="S18" s="86"/>
    </row>
    <row r="19" spans="1:19" x14ac:dyDescent="0.25">
      <c r="A19" s="4"/>
      <c r="B19" s="25" t="s">
        <v>10</v>
      </c>
      <c r="C19" s="36"/>
      <c r="D19" s="133"/>
      <c r="E19" s="134"/>
      <c r="F19" s="133"/>
      <c r="G19" s="134"/>
      <c r="H19" s="134"/>
      <c r="I19" s="134"/>
      <c r="J19" s="135"/>
      <c r="K19" s="93"/>
      <c r="L19" s="179"/>
      <c r="M19" s="180"/>
      <c r="N19" s="179"/>
      <c r="O19" s="180"/>
      <c r="P19" s="180"/>
      <c r="Q19" s="180"/>
      <c r="R19" s="181"/>
      <c r="S19" s="86"/>
    </row>
    <row r="20" spans="1:19" x14ac:dyDescent="0.25">
      <c r="A20" s="4"/>
      <c r="B20" s="26" t="s">
        <v>11</v>
      </c>
      <c r="C20" s="37"/>
      <c r="D20" s="114"/>
      <c r="E20" s="117"/>
      <c r="F20" s="114"/>
      <c r="G20" s="117"/>
      <c r="H20" s="117"/>
      <c r="I20" s="117"/>
      <c r="J20" s="115"/>
      <c r="K20" s="93"/>
      <c r="L20" s="182">
        <f t="shared" ref="L20:R26" si="5">-D20/$E$9</f>
        <v>0</v>
      </c>
      <c r="M20" s="183">
        <f t="shared" si="5"/>
        <v>0</v>
      </c>
      <c r="N20" s="182">
        <f t="shared" si="5"/>
        <v>0</v>
      </c>
      <c r="O20" s="183">
        <f t="shared" si="5"/>
        <v>0</v>
      </c>
      <c r="P20" s="183">
        <f t="shared" si="5"/>
        <v>0</v>
      </c>
      <c r="Q20" s="183">
        <f t="shared" si="5"/>
        <v>0</v>
      </c>
      <c r="R20" s="184">
        <f t="shared" si="5"/>
        <v>0</v>
      </c>
      <c r="S20" s="86"/>
    </row>
    <row r="21" spans="1:19" x14ac:dyDescent="0.25">
      <c r="A21" s="4"/>
      <c r="B21" s="26" t="s">
        <v>12</v>
      </c>
      <c r="C21" s="37"/>
      <c r="D21" s="114"/>
      <c r="E21" s="117"/>
      <c r="F21" s="114"/>
      <c r="G21" s="117"/>
      <c r="H21" s="117"/>
      <c r="I21" s="117"/>
      <c r="J21" s="115"/>
      <c r="K21" s="93"/>
      <c r="L21" s="182">
        <f t="shared" si="5"/>
        <v>0</v>
      </c>
      <c r="M21" s="183">
        <f t="shared" si="5"/>
        <v>0</v>
      </c>
      <c r="N21" s="182">
        <f t="shared" si="5"/>
        <v>0</v>
      </c>
      <c r="O21" s="183">
        <f t="shared" si="5"/>
        <v>0</v>
      </c>
      <c r="P21" s="183">
        <f t="shared" si="5"/>
        <v>0</v>
      </c>
      <c r="Q21" s="183">
        <f t="shared" si="5"/>
        <v>0</v>
      </c>
      <c r="R21" s="184">
        <f t="shared" si="5"/>
        <v>0</v>
      </c>
      <c r="S21" s="86"/>
    </row>
    <row r="22" spans="1:19" x14ac:dyDescent="0.25">
      <c r="A22" s="4"/>
      <c r="B22" s="26" t="s">
        <v>13</v>
      </c>
      <c r="C22" s="37"/>
      <c r="D22" s="114"/>
      <c r="E22" s="117"/>
      <c r="F22" s="114">
        <v>0</v>
      </c>
      <c r="G22" s="117">
        <v>0</v>
      </c>
      <c r="H22" s="117">
        <v>0</v>
      </c>
      <c r="I22" s="117">
        <v>0</v>
      </c>
      <c r="J22" s="115">
        <v>0</v>
      </c>
      <c r="K22" s="93"/>
      <c r="L22" s="182">
        <f t="shared" si="5"/>
        <v>0</v>
      </c>
      <c r="M22" s="183">
        <f t="shared" si="5"/>
        <v>0</v>
      </c>
      <c r="N22" s="182">
        <f t="shared" si="5"/>
        <v>0</v>
      </c>
      <c r="O22" s="183">
        <f t="shared" si="5"/>
        <v>0</v>
      </c>
      <c r="P22" s="183">
        <f t="shared" si="5"/>
        <v>0</v>
      </c>
      <c r="Q22" s="183">
        <f t="shared" si="5"/>
        <v>0</v>
      </c>
      <c r="R22" s="184">
        <f t="shared" si="5"/>
        <v>0</v>
      </c>
      <c r="S22" s="86"/>
    </row>
    <row r="23" spans="1:19" x14ac:dyDescent="0.25">
      <c r="A23" s="4"/>
      <c r="B23" s="26" t="s">
        <v>14</v>
      </c>
      <c r="C23" s="37"/>
      <c r="D23" s="114"/>
      <c r="E23" s="117"/>
      <c r="F23" s="114"/>
      <c r="G23" s="117"/>
      <c r="H23" s="117"/>
      <c r="I23" s="117"/>
      <c r="J23" s="115"/>
      <c r="K23" s="93"/>
      <c r="L23" s="182">
        <f t="shared" si="5"/>
        <v>0</v>
      </c>
      <c r="M23" s="183">
        <f t="shared" si="5"/>
        <v>0</v>
      </c>
      <c r="N23" s="182">
        <f t="shared" si="5"/>
        <v>0</v>
      </c>
      <c r="O23" s="183">
        <f t="shared" si="5"/>
        <v>0</v>
      </c>
      <c r="P23" s="183">
        <f t="shared" si="5"/>
        <v>0</v>
      </c>
      <c r="Q23" s="183">
        <f t="shared" si="5"/>
        <v>0</v>
      </c>
      <c r="R23" s="184">
        <f t="shared" si="5"/>
        <v>0</v>
      </c>
      <c r="S23" s="86"/>
    </row>
    <row r="24" spans="1:19" x14ac:dyDescent="0.25">
      <c r="A24" s="4"/>
      <c r="B24" s="26" t="s">
        <v>15</v>
      </c>
      <c r="C24" s="37"/>
      <c r="D24" s="114"/>
      <c r="E24" s="117"/>
      <c r="F24" s="114"/>
      <c r="G24" s="117"/>
      <c r="H24" s="117"/>
      <c r="I24" s="117"/>
      <c r="J24" s="115"/>
      <c r="K24" s="93"/>
      <c r="L24" s="182">
        <f t="shared" si="5"/>
        <v>0</v>
      </c>
      <c r="M24" s="183">
        <f t="shared" si="5"/>
        <v>0</v>
      </c>
      <c r="N24" s="182">
        <f t="shared" si="5"/>
        <v>0</v>
      </c>
      <c r="O24" s="183">
        <f t="shared" si="5"/>
        <v>0</v>
      </c>
      <c r="P24" s="183">
        <f t="shared" si="5"/>
        <v>0</v>
      </c>
      <c r="Q24" s="183">
        <f t="shared" si="5"/>
        <v>0</v>
      </c>
      <c r="R24" s="184">
        <f t="shared" si="5"/>
        <v>0</v>
      </c>
      <c r="S24" s="86"/>
    </row>
    <row r="25" spans="1:19" x14ac:dyDescent="0.25">
      <c r="A25" s="4"/>
      <c r="B25" s="26" t="s">
        <v>16</v>
      </c>
      <c r="C25" s="37"/>
      <c r="D25" s="114"/>
      <c r="E25" s="117"/>
      <c r="F25" s="114"/>
      <c r="G25" s="117"/>
      <c r="H25" s="117"/>
      <c r="I25" s="117"/>
      <c r="J25" s="115"/>
      <c r="K25" s="93"/>
      <c r="L25" s="182">
        <f t="shared" si="5"/>
        <v>0</v>
      </c>
      <c r="M25" s="183">
        <f t="shared" si="5"/>
        <v>0</v>
      </c>
      <c r="N25" s="182">
        <f t="shared" si="5"/>
        <v>0</v>
      </c>
      <c r="O25" s="183">
        <f t="shared" si="5"/>
        <v>0</v>
      </c>
      <c r="P25" s="183">
        <f t="shared" si="5"/>
        <v>0</v>
      </c>
      <c r="Q25" s="183">
        <f t="shared" si="5"/>
        <v>0</v>
      </c>
      <c r="R25" s="184">
        <f t="shared" si="5"/>
        <v>0</v>
      </c>
      <c r="S25" s="86"/>
    </row>
    <row r="26" spans="1:19" x14ac:dyDescent="0.25">
      <c r="A26" s="4"/>
      <c r="B26" s="26" t="s">
        <v>17</v>
      </c>
      <c r="C26" s="37"/>
      <c r="D26" s="114"/>
      <c r="E26" s="117"/>
      <c r="F26" s="114"/>
      <c r="G26" s="117"/>
      <c r="H26" s="117"/>
      <c r="I26" s="117"/>
      <c r="J26" s="115"/>
      <c r="K26" s="93"/>
      <c r="L26" s="182">
        <f t="shared" si="5"/>
        <v>0</v>
      </c>
      <c r="M26" s="183">
        <f t="shared" si="5"/>
        <v>0</v>
      </c>
      <c r="N26" s="182">
        <f t="shared" si="5"/>
        <v>0</v>
      </c>
      <c r="O26" s="183">
        <f t="shared" si="5"/>
        <v>0</v>
      </c>
      <c r="P26" s="183">
        <f t="shared" si="5"/>
        <v>0</v>
      </c>
      <c r="Q26" s="183">
        <f t="shared" si="5"/>
        <v>0</v>
      </c>
      <c r="R26" s="184">
        <f t="shared" si="5"/>
        <v>0</v>
      </c>
      <c r="S26" s="86"/>
    </row>
    <row r="27" spans="1:19" x14ac:dyDescent="0.25">
      <c r="A27" s="4"/>
      <c r="B27" s="27" t="s">
        <v>18</v>
      </c>
      <c r="C27" s="38"/>
      <c r="D27" s="114"/>
      <c r="E27" s="117"/>
      <c r="F27" s="114">
        <v>5.0193645291152222E-4</v>
      </c>
      <c r="G27" s="117">
        <v>4.7743073960893057E-3</v>
      </c>
      <c r="H27" s="117">
        <v>9.0826590371797522E-3</v>
      </c>
      <c r="I27" s="117">
        <v>1.3445649717170216E-2</v>
      </c>
      <c r="J27" s="115">
        <v>1.344564971717066E-2</v>
      </c>
      <c r="K27" s="93"/>
      <c r="L27" s="182">
        <f t="shared" ref="L27:R28" si="6">D27/$E$9</f>
        <v>0</v>
      </c>
      <c r="M27" s="183">
        <f t="shared" si="6"/>
        <v>0</v>
      </c>
      <c r="N27" s="185">
        <f t="shared" si="6"/>
        <v>5.5163800364099638E-4</v>
      </c>
      <c r="O27" s="186">
        <f t="shared" si="6"/>
        <v>5.2470574421726581E-3</v>
      </c>
      <c r="P27" s="186">
        <f t="shared" si="6"/>
        <v>9.9820203732142159E-3</v>
      </c>
      <c r="Q27" s="186">
        <f t="shared" si="6"/>
        <v>1.4777032679360598E-2</v>
      </c>
      <c r="R27" s="187">
        <f t="shared" si="6"/>
        <v>1.4777032679361087E-2</v>
      </c>
      <c r="S27" s="86"/>
    </row>
    <row r="28" spans="1:19" ht="15.75" thickBot="1" x14ac:dyDescent="0.3">
      <c r="A28" s="4"/>
      <c r="B28" s="13" t="s">
        <v>19</v>
      </c>
      <c r="C28" s="39"/>
      <c r="D28" s="122"/>
      <c r="E28" s="125"/>
      <c r="F28" s="122"/>
      <c r="G28" s="125"/>
      <c r="H28" s="125"/>
      <c r="I28" s="125"/>
      <c r="J28" s="123"/>
      <c r="K28" s="93"/>
      <c r="L28" s="182">
        <f t="shared" si="6"/>
        <v>0</v>
      </c>
      <c r="M28" s="183">
        <f t="shared" si="6"/>
        <v>0</v>
      </c>
      <c r="N28" s="182">
        <f t="shared" si="6"/>
        <v>0</v>
      </c>
      <c r="O28" s="183">
        <f t="shared" si="6"/>
        <v>0</v>
      </c>
      <c r="P28" s="183">
        <f t="shared" si="6"/>
        <v>0</v>
      </c>
      <c r="Q28" s="183">
        <f t="shared" si="6"/>
        <v>0</v>
      </c>
      <c r="R28" s="184">
        <f t="shared" si="6"/>
        <v>0</v>
      </c>
      <c r="S28" s="86"/>
    </row>
    <row r="29" spans="1:19" s="82" customFormat="1" ht="15.75" thickBot="1" x14ac:dyDescent="0.3">
      <c r="A29" s="4"/>
      <c r="B29" s="28" t="s">
        <v>20</v>
      </c>
      <c r="C29" s="40"/>
      <c r="D29" s="128">
        <f>D18-SUM(D20:D26)+D27+D28</f>
        <v>1.9299707597533706</v>
      </c>
      <c r="E29" s="129">
        <f t="shared" ref="E29:J29" si="7">E18-SUM(E20:E26)+E27+E28</f>
        <v>1.9668516187210996</v>
      </c>
      <c r="F29" s="130">
        <f t="shared" si="7"/>
        <v>2.0061046729584584</v>
      </c>
      <c r="G29" s="129">
        <f t="shared" si="7"/>
        <v>2.0251672143821469</v>
      </c>
      <c r="H29" s="129">
        <f t="shared" si="7"/>
        <v>2.0624964036301066</v>
      </c>
      <c r="I29" s="129">
        <f t="shared" si="7"/>
        <v>2.0833279094594834</v>
      </c>
      <c r="J29" s="136">
        <f t="shared" si="7"/>
        <v>2.1082595630636964</v>
      </c>
      <c r="K29" s="94"/>
      <c r="L29" s="128">
        <f t="shared" ref="L29:R29" si="8">+SUM(L18:L28)</f>
        <v>2.1210757075328708</v>
      </c>
      <c r="M29" s="129">
        <f t="shared" si="8"/>
        <v>2.1616084946925023</v>
      </c>
      <c r="N29" s="130">
        <f t="shared" si="8"/>
        <v>2.2047483709670894</v>
      </c>
      <c r="O29" s="129">
        <f t="shared" si="8"/>
        <v>2.2256984777670454</v>
      </c>
      <c r="P29" s="129">
        <f t="shared" si="8"/>
        <v>2.2667239886954405</v>
      </c>
      <c r="Q29" s="129">
        <f t="shared" si="8"/>
        <v>2.2896182220628241</v>
      </c>
      <c r="R29" s="136">
        <f t="shared" si="8"/>
        <v>2.317018598229807</v>
      </c>
      <c r="S29" s="87"/>
    </row>
    <row r="30" spans="1:19" ht="15.75" thickBot="1" x14ac:dyDescent="0.3">
      <c r="A30" s="84"/>
      <c r="B30" s="92"/>
      <c r="C30" s="92"/>
      <c r="D30" s="92"/>
      <c r="E30" s="92"/>
      <c r="F30" s="95"/>
      <c r="G30" s="95"/>
      <c r="H30" s="95"/>
      <c r="I30" s="95"/>
      <c r="J30" s="95"/>
      <c r="K30" s="81"/>
      <c r="L30" s="91"/>
      <c r="M30" s="92"/>
      <c r="N30" s="92"/>
      <c r="O30" s="92"/>
      <c r="P30" s="92"/>
      <c r="Q30" s="92"/>
      <c r="R30" s="92"/>
    </row>
    <row r="31" spans="1:19" s="83" customFormat="1" ht="16.5" thickBot="1" x14ac:dyDescent="0.3">
      <c r="A31" s="14"/>
      <c r="B31" s="15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29"/>
      <c r="S31" s="90"/>
    </row>
    <row r="32" spans="1:19" ht="15.75" x14ac:dyDescent="0.25">
      <c r="A32" s="14"/>
      <c r="B32" s="11"/>
      <c r="C32" s="2"/>
      <c r="D32" s="208" t="s">
        <v>7</v>
      </c>
      <c r="E32" s="209"/>
      <c r="F32" s="220" t="s">
        <v>8</v>
      </c>
      <c r="G32" s="221"/>
      <c r="H32" s="221"/>
      <c r="I32" s="221"/>
      <c r="J32" s="222"/>
      <c r="K32" s="30"/>
      <c r="L32" s="223" t="s">
        <v>7</v>
      </c>
      <c r="M32" s="224"/>
      <c r="N32" s="225" t="s">
        <v>8</v>
      </c>
      <c r="O32" s="226"/>
      <c r="P32" s="226"/>
      <c r="Q32" s="226"/>
      <c r="R32" s="227"/>
      <c r="S32" s="86"/>
    </row>
    <row r="33" spans="1:19" ht="15.75" thickBot="1" x14ac:dyDescent="0.3">
      <c r="A33" s="9"/>
      <c r="B33" s="11"/>
      <c r="C33" s="2"/>
      <c r="D33" s="213" t="s">
        <v>22</v>
      </c>
      <c r="E33" s="214"/>
      <c r="F33" s="215" t="s">
        <v>22</v>
      </c>
      <c r="G33" s="216"/>
      <c r="H33" s="216"/>
      <c r="I33" s="216"/>
      <c r="J33" s="217"/>
      <c r="K33" s="31"/>
      <c r="L33" s="218" t="s">
        <v>33</v>
      </c>
      <c r="M33" s="219"/>
      <c r="N33" s="215" t="s">
        <v>34</v>
      </c>
      <c r="O33" s="216"/>
      <c r="P33" s="216"/>
      <c r="Q33" s="216"/>
      <c r="R33" s="217"/>
      <c r="S33" s="86"/>
    </row>
    <row r="34" spans="1:19" ht="15.75" thickBot="1" x14ac:dyDescent="0.3">
      <c r="A34" s="9"/>
      <c r="B34" s="11"/>
      <c r="C34" s="2"/>
      <c r="D34" s="18">
        <v>2011</v>
      </c>
      <c r="E34" s="19">
        <v>2012</v>
      </c>
      <c r="F34" s="20">
        <v>2013</v>
      </c>
      <c r="G34" s="21">
        <v>2014</v>
      </c>
      <c r="H34" s="21">
        <v>2015</v>
      </c>
      <c r="I34" s="21">
        <v>2016</v>
      </c>
      <c r="J34" s="75">
        <v>2017</v>
      </c>
      <c r="K34" s="77"/>
      <c r="L34" s="23">
        <v>2011</v>
      </c>
      <c r="M34" s="24">
        <v>2012</v>
      </c>
      <c r="N34" s="20">
        <v>2013</v>
      </c>
      <c r="O34" s="21">
        <v>2014</v>
      </c>
      <c r="P34" s="21">
        <v>2015</v>
      </c>
      <c r="Q34" s="21">
        <v>2016</v>
      </c>
      <c r="R34" s="75">
        <v>2017</v>
      </c>
      <c r="S34" s="86"/>
    </row>
    <row r="35" spans="1:19" x14ac:dyDescent="0.25">
      <c r="A35" s="4"/>
      <c r="B35" s="12" t="s">
        <v>23</v>
      </c>
      <c r="C35" s="35"/>
      <c r="D35" s="104">
        <v>2.7760000000000002</v>
      </c>
      <c r="E35" s="105">
        <v>3.8350000000000004</v>
      </c>
      <c r="F35" s="104">
        <v>2.1316540000000002</v>
      </c>
      <c r="G35" s="105">
        <v>2.2317469999999999</v>
      </c>
      <c r="H35" s="105">
        <v>2.0391889999999999</v>
      </c>
      <c r="I35" s="106">
        <v>2.3710369999999998</v>
      </c>
      <c r="J35" s="107">
        <v>2.457751</v>
      </c>
      <c r="K35" s="78"/>
      <c r="L35" s="137">
        <f t="shared" ref="L35:R35" si="9">+D35/D$9*(1+D$8)^0.5</f>
        <v>3.1644476481550865</v>
      </c>
      <c r="M35" s="138">
        <f t="shared" si="9"/>
        <v>4.2609420170419163</v>
      </c>
      <c r="N35" s="137">
        <f t="shared" si="9"/>
        <v>2.3112216595709087</v>
      </c>
      <c r="O35" s="138">
        <f t="shared" si="9"/>
        <v>2.366962233814502</v>
      </c>
      <c r="P35" s="138">
        <f t="shared" si="9"/>
        <v>2.126521847328521</v>
      </c>
      <c r="Q35" s="139">
        <f t="shared" si="9"/>
        <v>2.4340694194127019</v>
      </c>
      <c r="R35" s="140">
        <f t="shared" si="9"/>
        <v>2.4811004368185134</v>
      </c>
      <c r="S35" s="86"/>
    </row>
    <row r="36" spans="1:19" x14ac:dyDescent="0.25">
      <c r="A36" s="4"/>
      <c r="B36" s="32" t="s">
        <v>24</v>
      </c>
      <c r="C36" s="41"/>
      <c r="D36" s="108"/>
      <c r="E36" s="109"/>
      <c r="F36" s="110"/>
      <c r="G36" s="111"/>
      <c r="H36" s="111"/>
      <c r="I36" s="112"/>
      <c r="J36" s="113"/>
      <c r="K36" s="78"/>
      <c r="L36" s="141"/>
      <c r="M36" s="142"/>
      <c r="N36" s="141"/>
      <c r="O36" s="142"/>
      <c r="P36" s="142"/>
      <c r="Q36" s="143"/>
      <c r="R36" s="144"/>
      <c r="S36" s="86"/>
    </row>
    <row r="37" spans="1:19" x14ac:dyDescent="0.25">
      <c r="A37" s="4"/>
      <c r="B37" s="26" t="s">
        <v>25</v>
      </c>
      <c r="C37" s="37"/>
      <c r="D37" s="114"/>
      <c r="E37" s="115"/>
      <c r="F37" s="116"/>
      <c r="G37" s="117"/>
      <c r="H37" s="117"/>
      <c r="I37" s="118"/>
      <c r="J37" s="119"/>
      <c r="K37" s="78"/>
      <c r="L37" s="145">
        <f t="shared" ref="L37:L46" si="10">-D37/D$9*(1+D$8)^0.5</f>
        <v>0</v>
      </c>
      <c r="M37" s="146">
        <f t="shared" ref="M37:M46" si="11">-E37/E$9*(1+E$8)^0.5</f>
        <v>0</v>
      </c>
      <c r="N37" s="145">
        <f t="shared" ref="N37:N46" si="12">-F37/F$9*(1+F$8)^0.5</f>
        <v>0</v>
      </c>
      <c r="O37" s="146">
        <f t="shared" ref="O37:O46" si="13">-G37/G$9*(1+G$8)^0.5</f>
        <v>0</v>
      </c>
      <c r="P37" s="146">
        <f t="shared" ref="P37:P46" si="14">-H37/H$9*(1+H$8)^0.5</f>
        <v>0</v>
      </c>
      <c r="Q37" s="147">
        <f t="shared" ref="Q37:Q46" si="15">-I37/I$9*(1+I$8)^0.5</f>
        <v>0</v>
      </c>
      <c r="R37" s="148">
        <f t="shared" ref="R37:R46" si="16">-J37/J$9*(1+J$8)^0.5</f>
        <v>0</v>
      </c>
      <c r="S37" s="86"/>
    </row>
    <row r="38" spans="1:19" x14ac:dyDescent="0.25">
      <c r="A38" s="4"/>
      <c r="B38" s="26" t="s">
        <v>26</v>
      </c>
      <c r="C38" s="37"/>
      <c r="D38" s="114"/>
      <c r="E38" s="115"/>
      <c r="F38" s="116"/>
      <c r="G38" s="117"/>
      <c r="H38" s="117"/>
      <c r="I38" s="118"/>
      <c r="J38" s="119"/>
      <c r="K38" s="78"/>
      <c r="L38" s="145">
        <f t="shared" si="10"/>
        <v>0</v>
      </c>
      <c r="M38" s="146">
        <f t="shared" si="11"/>
        <v>0</v>
      </c>
      <c r="N38" s="145">
        <f t="shared" si="12"/>
        <v>0</v>
      </c>
      <c r="O38" s="146">
        <f t="shared" si="13"/>
        <v>0</v>
      </c>
      <c r="P38" s="146">
        <f t="shared" si="14"/>
        <v>0</v>
      </c>
      <c r="Q38" s="147">
        <f t="shared" si="15"/>
        <v>0</v>
      </c>
      <c r="R38" s="148">
        <f t="shared" si="16"/>
        <v>0</v>
      </c>
      <c r="S38" s="86"/>
    </row>
    <row r="39" spans="1:19" x14ac:dyDescent="0.25">
      <c r="A39" s="4"/>
      <c r="B39" s="26" t="str">
        <f t="shared" ref="B39:B44" si="17">B20</f>
        <v>Unaccounted for gas expenses (clause 4.13(10)(c))</v>
      </c>
      <c r="C39" s="37"/>
      <c r="D39" s="114"/>
      <c r="E39" s="115"/>
      <c r="F39" s="116">
        <v>0</v>
      </c>
      <c r="G39" s="117">
        <v>0</v>
      </c>
      <c r="H39" s="117">
        <v>0</v>
      </c>
      <c r="I39" s="118">
        <v>0</v>
      </c>
      <c r="J39" s="119">
        <v>0</v>
      </c>
      <c r="K39" s="78"/>
      <c r="L39" s="145">
        <f t="shared" si="10"/>
        <v>0</v>
      </c>
      <c r="M39" s="146">
        <f t="shared" si="11"/>
        <v>0</v>
      </c>
      <c r="N39" s="145">
        <f t="shared" si="12"/>
        <v>0</v>
      </c>
      <c r="O39" s="146">
        <f t="shared" si="13"/>
        <v>0</v>
      </c>
      <c r="P39" s="146">
        <f t="shared" si="14"/>
        <v>0</v>
      </c>
      <c r="Q39" s="147">
        <f t="shared" si="15"/>
        <v>0</v>
      </c>
      <c r="R39" s="148">
        <f t="shared" si="16"/>
        <v>0</v>
      </c>
      <c r="S39" s="86"/>
    </row>
    <row r="40" spans="1:19" x14ac:dyDescent="0.25">
      <c r="A40" s="4"/>
      <c r="B40" s="26" t="str">
        <f t="shared" si="17"/>
        <v>Licence fees  (clause 4.13(10)(d))</v>
      </c>
      <c r="C40" s="37"/>
      <c r="D40" s="120">
        <v>1.4E-2</v>
      </c>
      <c r="E40" s="121">
        <v>1.2999999999999999E-2</v>
      </c>
      <c r="F40" s="116">
        <v>4.9998010000000002E-2</v>
      </c>
      <c r="G40" s="117">
        <v>-5.9800000000000001E-4</v>
      </c>
      <c r="H40" s="117">
        <v>1.34E-2</v>
      </c>
      <c r="I40" s="118">
        <v>1.4999999999999999E-2</v>
      </c>
      <c r="J40" s="119">
        <v>1.0355E-2</v>
      </c>
      <c r="K40" s="78"/>
      <c r="L40" s="149">
        <f t="shared" si="10"/>
        <v>-1.5959029925854181E-2</v>
      </c>
      <c r="M40" s="150">
        <f t="shared" si="11"/>
        <v>-1.444387124420988E-2</v>
      </c>
      <c r="N40" s="149">
        <f t="shared" si="12"/>
        <v>-5.4209774966970672E-2</v>
      </c>
      <c r="O40" s="150">
        <f t="shared" si="13"/>
        <v>6.3423112737289312E-4</v>
      </c>
      <c r="P40" s="150">
        <f t="shared" si="14"/>
        <v>-1.3973885085787625E-2</v>
      </c>
      <c r="Q40" s="151">
        <f t="shared" si="15"/>
        <v>-1.5398764882703446E-2</v>
      </c>
      <c r="R40" s="148">
        <f t="shared" si="16"/>
        <v>-1.0453375880329499E-2</v>
      </c>
      <c r="S40" s="86"/>
    </row>
    <row r="41" spans="1:19" x14ac:dyDescent="0.25">
      <c r="A41" s="4"/>
      <c r="B41" s="26" t="str">
        <f t="shared" si="17"/>
        <v>Energy Safe Victoria levy (clause 4.13(10)(e))</v>
      </c>
      <c r="C41" s="37"/>
      <c r="D41" s="120">
        <v>0</v>
      </c>
      <c r="E41" s="121">
        <v>0</v>
      </c>
      <c r="F41" s="116">
        <v>0</v>
      </c>
      <c r="G41" s="117">
        <v>0</v>
      </c>
      <c r="H41" s="117">
        <v>3.6986399999999996E-3</v>
      </c>
      <c r="I41" s="118">
        <v>5.5479599999999994E-3</v>
      </c>
      <c r="J41" s="119">
        <v>0</v>
      </c>
      <c r="K41" s="78"/>
      <c r="L41" s="149">
        <f t="shared" si="10"/>
        <v>0</v>
      </c>
      <c r="M41" s="150">
        <f t="shared" si="11"/>
        <v>0</v>
      </c>
      <c r="N41" s="149">
        <f t="shared" si="12"/>
        <v>0</v>
      </c>
      <c r="O41" s="150">
        <f t="shared" si="13"/>
        <v>0</v>
      </c>
      <c r="P41" s="150">
        <f t="shared" si="14"/>
        <v>-3.8570425622162334E-3</v>
      </c>
      <c r="Q41" s="151">
        <f t="shared" si="15"/>
        <v>-5.6954487745762266E-3</v>
      </c>
      <c r="R41" s="148">
        <f t="shared" si="16"/>
        <v>0</v>
      </c>
      <c r="S41" s="86"/>
    </row>
    <row r="42" spans="1:19" x14ac:dyDescent="0.25">
      <c r="A42" s="4"/>
      <c r="B42" s="26" t="str">
        <f t="shared" si="17"/>
        <v>Debt raising costs (clause 4.13(10)(f))</v>
      </c>
      <c r="C42" s="37"/>
      <c r="D42" s="120">
        <v>7.4999999999999997E-2</v>
      </c>
      <c r="E42" s="121">
        <v>7.6999999999999999E-2</v>
      </c>
      <c r="F42" s="116">
        <v>4.6143999999999998E-2</v>
      </c>
      <c r="G42" s="117">
        <v>2.5502E-2</v>
      </c>
      <c r="H42" s="117">
        <v>3.0351E-2</v>
      </c>
      <c r="I42" s="118">
        <v>2.7996E-2</v>
      </c>
      <c r="J42" s="119">
        <v>2.7903000000000001E-2</v>
      </c>
      <c r="K42" s="78"/>
      <c r="L42" s="149">
        <f t="shared" si="10"/>
        <v>-8.5494803174218828E-2</v>
      </c>
      <c r="M42" s="150">
        <f t="shared" si="11"/>
        <v>-8.5552160446473915E-2</v>
      </c>
      <c r="N42" s="149">
        <f t="shared" si="12"/>
        <v>-5.0031108359630601E-2</v>
      </c>
      <c r="O42" s="150">
        <f t="shared" si="13"/>
        <v>-2.7047093997096192E-2</v>
      </c>
      <c r="P42" s="150">
        <f t="shared" si="14"/>
        <v>-3.1650849719308961E-2</v>
      </c>
      <c r="Q42" s="151">
        <f t="shared" si="15"/>
        <v>-2.8740254777077714E-2</v>
      </c>
      <c r="R42" s="148">
        <f t="shared" si="16"/>
        <v>-2.8168087608771999E-2</v>
      </c>
      <c r="S42" s="86"/>
    </row>
    <row r="43" spans="1:19" x14ac:dyDescent="0.25">
      <c r="A43" s="4"/>
      <c r="B43" s="26" t="str">
        <f t="shared" si="17"/>
        <v>Network management fee (clause 4.13(10)(g))</v>
      </c>
      <c r="C43" s="42"/>
      <c r="D43" s="120">
        <v>6.3E-2</v>
      </c>
      <c r="E43" s="121">
        <v>7.3999999999999996E-2</v>
      </c>
      <c r="F43" s="116">
        <v>9.2999999999999999E-2</v>
      </c>
      <c r="G43" s="117">
        <v>9.1999999999999998E-2</v>
      </c>
      <c r="H43" s="117">
        <v>0.10299999999999999</v>
      </c>
      <c r="I43" s="118">
        <v>0.15666936621028257</v>
      </c>
      <c r="J43" s="119">
        <v>0.11746751961344798</v>
      </c>
      <c r="K43" s="78"/>
      <c r="L43" s="152">
        <f t="shared" si="10"/>
        <v>-7.1815634666343817E-2</v>
      </c>
      <c r="M43" s="153">
        <f t="shared" si="11"/>
        <v>-8.221895939011778E-2</v>
      </c>
      <c r="N43" s="152">
        <f t="shared" si="12"/>
        <v>-0.1008341946395121</v>
      </c>
      <c r="O43" s="153">
        <f t="shared" si="13"/>
        <v>-9.7574019595829717E-2</v>
      </c>
      <c r="P43" s="153">
        <f t="shared" si="14"/>
        <v>-0.10741120625642726</v>
      </c>
      <c r="Q43" s="154">
        <f t="shared" si="15"/>
        <v>-0.16083431563962036</v>
      </c>
      <c r="R43" s="155">
        <f t="shared" si="16"/>
        <v>-0.11858349939636403</v>
      </c>
      <c r="S43" s="86"/>
    </row>
    <row r="44" spans="1:19" x14ac:dyDescent="0.25">
      <c r="A44" s="4"/>
      <c r="B44" s="26" t="str">
        <f t="shared" si="17"/>
        <v>Incentive fees (clause 4.13(10)(h))</v>
      </c>
      <c r="C44" s="42"/>
      <c r="D44" s="120">
        <v>4.5999999999999999E-2</v>
      </c>
      <c r="E44" s="121">
        <v>0</v>
      </c>
      <c r="F44" s="116">
        <v>0</v>
      </c>
      <c r="G44" s="117">
        <v>5.6000000000000001E-2</v>
      </c>
      <c r="H44" s="117">
        <v>5.2999999999999999E-2</v>
      </c>
      <c r="I44" s="118">
        <v>1.9823702206537854E-3</v>
      </c>
      <c r="J44" s="119">
        <v>3.809443137996274E-2</v>
      </c>
      <c r="K44" s="78"/>
      <c r="L44" s="152">
        <f t="shared" si="10"/>
        <v>-5.2436812613520886E-2</v>
      </c>
      <c r="M44" s="153">
        <f t="shared" si="11"/>
        <v>0</v>
      </c>
      <c r="N44" s="152">
        <f t="shared" si="12"/>
        <v>0</v>
      </c>
      <c r="O44" s="153">
        <f t="shared" si="13"/>
        <v>-5.9392881493113746E-2</v>
      </c>
      <c r="P44" s="153">
        <f t="shared" si="14"/>
        <v>-5.5269843996025678E-2</v>
      </c>
      <c r="Q44" s="154">
        <f t="shared" si="15"/>
        <v>-2.0350701958880397E-3</v>
      </c>
      <c r="R44" s="155">
        <f t="shared" si="16"/>
        <v>-3.8456340913777858E-2</v>
      </c>
      <c r="S44" s="86"/>
    </row>
    <row r="45" spans="1:19" x14ac:dyDescent="0.25">
      <c r="A45" s="4"/>
      <c r="B45" s="26" t="s">
        <v>27</v>
      </c>
      <c r="C45" s="42"/>
      <c r="D45" s="120">
        <v>0.14599999999999999</v>
      </c>
      <c r="E45" s="121">
        <v>0</v>
      </c>
      <c r="F45" s="116">
        <v>0</v>
      </c>
      <c r="G45" s="117">
        <v>0</v>
      </c>
      <c r="H45" s="117">
        <v>0</v>
      </c>
      <c r="I45" s="118">
        <v>0</v>
      </c>
      <c r="J45" s="119">
        <v>0</v>
      </c>
      <c r="K45" s="78"/>
      <c r="L45" s="152">
        <f t="shared" si="10"/>
        <v>-0.16642988351247931</v>
      </c>
      <c r="M45" s="153">
        <f t="shared" si="11"/>
        <v>0</v>
      </c>
      <c r="N45" s="152">
        <f t="shared" si="12"/>
        <v>0</v>
      </c>
      <c r="O45" s="153">
        <f t="shared" si="13"/>
        <v>0</v>
      </c>
      <c r="P45" s="153">
        <f t="shared" si="14"/>
        <v>0</v>
      </c>
      <c r="Q45" s="154">
        <f t="shared" si="15"/>
        <v>0</v>
      </c>
      <c r="R45" s="155">
        <f t="shared" si="16"/>
        <v>0</v>
      </c>
      <c r="S45" s="86"/>
    </row>
    <row r="46" spans="1:19" ht="15.75" thickBot="1" x14ac:dyDescent="0.3">
      <c r="A46" s="4"/>
      <c r="B46" s="199" t="str">
        <f>B26</f>
        <v>Any other activity that AGN and the Regulator agree to exclude (clause 4.13(10)(j))</v>
      </c>
      <c r="C46" s="42"/>
      <c r="D46" s="122"/>
      <c r="E46" s="123"/>
      <c r="F46" s="124"/>
      <c r="G46" s="125"/>
      <c r="H46" s="125"/>
      <c r="I46" s="126"/>
      <c r="J46" s="127"/>
      <c r="K46" s="78"/>
      <c r="L46" s="156">
        <f t="shared" si="10"/>
        <v>0</v>
      </c>
      <c r="M46" s="157">
        <f t="shared" si="11"/>
        <v>0</v>
      </c>
      <c r="N46" s="156">
        <f t="shared" si="12"/>
        <v>0</v>
      </c>
      <c r="O46" s="157">
        <f t="shared" si="13"/>
        <v>0</v>
      </c>
      <c r="P46" s="157">
        <f t="shared" si="14"/>
        <v>0</v>
      </c>
      <c r="Q46" s="158">
        <f t="shared" si="15"/>
        <v>0</v>
      </c>
      <c r="R46" s="159">
        <f t="shared" si="16"/>
        <v>0</v>
      </c>
      <c r="S46" s="86"/>
    </row>
    <row r="47" spans="1:19" ht="15.75" thickBot="1" x14ac:dyDescent="0.3">
      <c r="A47" s="4"/>
      <c r="B47" s="200" t="s">
        <v>28</v>
      </c>
      <c r="C47" s="201"/>
      <c r="D47" s="128">
        <f t="shared" ref="D47:J47" si="18">+D35-SUM(D37:D46)</f>
        <v>2.4320000000000004</v>
      </c>
      <c r="E47" s="129">
        <f t="shared" si="18"/>
        <v>3.6710000000000003</v>
      </c>
      <c r="F47" s="130">
        <f t="shared" si="18"/>
        <v>1.9425119900000001</v>
      </c>
      <c r="G47" s="129">
        <f t="shared" si="18"/>
        <v>2.058843</v>
      </c>
      <c r="H47" s="129">
        <f t="shared" si="18"/>
        <v>1.8357393599999998</v>
      </c>
      <c r="I47" s="129">
        <f t="shared" si="18"/>
        <v>2.1638413035690633</v>
      </c>
      <c r="J47" s="131">
        <f t="shared" si="18"/>
        <v>2.2639310490065894</v>
      </c>
      <c r="K47" s="78"/>
      <c r="L47" s="160">
        <f t="shared" ref="L47:Q47" si="19">L35+SUM(L37:L46)</f>
        <v>2.7723114842626693</v>
      </c>
      <c r="M47" s="161">
        <f t="shared" si="19"/>
        <v>4.0787270259611148</v>
      </c>
      <c r="N47" s="162">
        <f t="shared" si="19"/>
        <v>2.1061465816047953</v>
      </c>
      <c r="O47" s="161">
        <f t="shared" si="19"/>
        <v>2.183582469855835</v>
      </c>
      <c r="P47" s="161">
        <f t="shared" si="19"/>
        <v>1.9143590197087552</v>
      </c>
      <c r="Q47" s="161">
        <f t="shared" si="19"/>
        <v>2.2213655651428361</v>
      </c>
      <c r="R47" s="163">
        <f>+Q47+R29-Q29</f>
        <v>2.2487659413098191</v>
      </c>
      <c r="S47" s="86"/>
    </row>
    <row r="48" spans="1:19" ht="57.75" customHeight="1" thickBot="1" x14ac:dyDescent="0.3">
      <c r="A48" s="4"/>
      <c r="B48" s="3"/>
      <c r="C48" s="3"/>
      <c r="D48" s="3"/>
      <c r="E48" s="3"/>
      <c r="F48" s="3"/>
      <c r="G48" s="3"/>
      <c r="H48" s="3"/>
      <c r="I48" s="3"/>
      <c r="J48" s="33"/>
      <c r="K48" s="2"/>
      <c r="L48" s="164"/>
      <c r="M48" s="164"/>
      <c r="N48" s="164"/>
      <c r="O48" s="164"/>
      <c r="P48" s="164"/>
      <c r="Q48" s="165"/>
      <c r="R48" s="203">
        <f>SUM(R35:R46)</f>
        <v>2.28543913301927</v>
      </c>
    </row>
    <row r="49" spans="1:19" ht="18.75" thickBot="1" x14ac:dyDescent="0.3">
      <c r="A49" s="9"/>
      <c r="B49" s="3"/>
      <c r="C49" s="3"/>
      <c r="D49" s="3"/>
      <c r="E49" s="3"/>
      <c r="F49" s="3"/>
      <c r="G49" s="3"/>
      <c r="H49" s="3"/>
      <c r="I49" s="3"/>
      <c r="J49" s="33"/>
      <c r="K49" s="9"/>
      <c r="L49" s="202" t="s">
        <v>35</v>
      </c>
      <c r="M49" s="166"/>
      <c r="N49" s="166"/>
      <c r="O49" s="166"/>
      <c r="P49" s="166"/>
      <c r="Q49" s="166"/>
      <c r="R49" s="204"/>
      <c r="S49" s="86"/>
    </row>
    <row r="50" spans="1:19" ht="15.75" thickBo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2"/>
      <c r="L50" s="167"/>
      <c r="M50" s="168"/>
      <c r="N50" s="169">
        <f>(N29-N47)-(M29-M47)+(L29-L47)</f>
        <v>1.3644845439011082</v>
      </c>
      <c r="O50" s="170">
        <f>(O29-O47)-(N29-N47)</f>
        <v>-5.6485781451083739E-2</v>
      </c>
      <c r="P50" s="170">
        <f>(P29-P47)-(O29-O47)</f>
        <v>0.31024896107547484</v>
      </c>
      <c r="Q50" s="170">
        <f>(Q29-Q47)-(P29-P47)</f>
        <v>-0.28411231206669729</v>
      </c>
      <c r="R50" s="171">
        <f>(R29-R47)-(Q29-Q47)</f>
        <v>0</v>
      </c>
      <c r="S50" s="87"/>
    </row>
    <row r="51" spans="1:19" s="82" customFormat="1" ht="15.75" thickBot="1" x14ac:dyDescent="0.3">
      <c r="A51" s="76"/>
      <c r="B51" s="76"/>
      <c r="C51" s="76"/>
      <c r="D51" s="76"/>
      <c r="E51" s="76"/>
      <c r="F51" s="188"/>
      <c r="G51" s="188"/>
      <c r="H51" s="188"/>
      <c r="I51" s="188"/>
      <c r="J51" s="188"/>
      <c r="K51" s="76"/>
      <c r="L51" s="172"/>
      <c r="M51" s="172"/>
      <c r="N51" s="173"/>
      <c r="O51" s="172"/>
      <c r="P51" s="172"/>
      <c r="Q51" s="174"/>
      <c r="R51" s="175">
        <f>(R29-R48)-(Q29-Q47)</f>
        <v>-3.6673191709450936E-2</v>
      </c>
      <c r="S51" s="76"/>
    </row>
    <row r="52" spans="1:19" ht="15.75" thickBot="1" x14ac:dyDescent="0.3">
      <c r="L52" s="82"/>
      <c r="M52" s="82"/>
      <c r="N52" s="82"/>
      <c r="O52" s="82"/>
      <c r="P52" s="82"/>
      <c r="Q52" s="82"/>
      <c r="R52" s="103"/>
    </row>
    <row r="53" spans="1:19" s="85" customFormat="1" ht="15.75" thickBot="1" x14ac:dyDescent="0.3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8"/>
      <c r="L53" s="72" t="s">
        <v>29</v>
      </c>
      <c r="M53" s="73"/>
      <c r="N53" s="74"/>
      <c r="O53" s="74"/>
      <c r="P53" s="74"/>
      <c r="Q53" s="74"/>
      <c r="R53" s="89">
        <f>-R51*O9/2</f>
        <v>2.1389107450473677E-2</v>
      </c>
      <c r="S53" s="76"/>
    </row>
    <row r="54" spans="1:19" x14ac:dyDescent="0.25">
      <c r="J54" s="189"/>
      <c r="L54" s="83"/>
      <c r="M54" s="83"/>
      <c r="N54" s="83"/>
      <c r="O54" s="83"/>
      <c r="P54" s="83"/>
      <c r="Q54" s="83"/>
      <c r="R54" s="83"/>
    </row>
    <row r="60" spans="1:19" x14ac:dyDescent="0.25">
      <c r="D60" s="190"/>
      <c r="E60" s="190"/>
      <c r="F60" s="190"/>
      <c r="G60" s="190"/>
      <c r="H60" s="190"/>
      <c r="I60" s="190"/>
      <c r="J60" s="190"/>
    </row>
    <row r="62" spans="1:19" x14ac:dyDescent="0.25">
      <c r="C62" s="191"/>
      <c r="D62" s="190"/>
      <c r="E62" s="190"/>
      <c r="F62" s="190"/>
      <c r="G62" s="190"/>
      <c r="H62" s="190"/>
      <c r="I62" s="190"/>
      <c r="J62" s="190"/>
    </row>
    <row r="63" spans="1:19" x14ac:dyDescent="0.25">
      <c r="C63" s="191"/>
      <c r="D63" s="190"/>
      <c r="E63" s="190"/>
      <c r="F63" s="190"/>
      <c r="G63" s="190"/>
      <c r="H63" s="190"/>
      <c r="I63" s="190"/>
      <c r="J63" s="190"/>
    </row>
    <row r="64" spans="1:19" x14ac:dyDescent="0.25">
      <c r="C64" s="191"/>
      <c r="D64" s="190"/>
      <c r="E64" s="190"/>
      <c r="F64" s="190"/>
      <c r="G64" s="190"/>
      <c r="H64" s="190"/>
      <c r="I64" s="190"/>
      <c r="J64" s="190"/>
    </row>
    <row r="65" spans="3:10" x14ac:dyDescent="0.25">
      <c r="C65" s="191"/>
      <c r="D65" s="190"/>
      <c r="E65" s="190"/>
      <c r="F65" s="190"/>
      <c r="G65" s="190"/>
      <c r="H65" s="190"/>
      <c r="I65" s="190"/>
      <c r="J65" s="190"/>
    </row>
    <row r="66" spans="3:10" x14ac:dyDescent="0.25">
      <c r="C66" s="191"/>
      <c r="D66" s="190"/>
      <c r="E66" s="190"/>
      <c r="F66" s="190"/>
      <c r="G66" s="190"/>
      <c r="H66" s="190"/>
      <c r="I66" s="190"/>
      <c r="J66" s="190"/>
    </row>
    <row r="67" spans="3:10" x14ac:dyDescent="0.25">
      <c r="C67" s="191"/>
      <c r="D67" s="190"/>
      <c r="E67" s="190"/>
      <c r="F67" s="190"/>
      <c r="G67" s="190"/>
      <c r="H67" s="190"/>
      <c r="I67" s="190"/>
      <c r="J67" s="190"/>
    </row>
    <row r="68" spans="3:10" x14ac:dyDescent="0.25">
      <c r="C68" s="191"/>
      <c r="D68" s="190"/>
      <c r="E68" s="190"/>
      <c r="F68" s="190"/>
      <c r="G68" s="190"/>
      <c r="H68" s="190"/>
      <c r="I68" s="190"/>
      <c r="J68" s="190"/>
    </row>
    <row r="69" spans="3:10" x14ac:dyDescent="0.25">
      <c r="C69" s="191"/>
      <c r="D69" s="190"/>
      <c r="E69" s="190"/>
      <c r="F69" s="190"/>
      <c r="G69" s="190"/>
      <c r="H69" s="190"/>
      <c r="I69" s="190"/>
      <c r="J69" s="190"/>
    </row>
    <row r="70" spans="3:10" x14ac:dyDescent="0.25">
      <c r="C70" s="192"/>
      <c r="D70" s="193"/>
      <c r="E70" s="193"/>
      <c r="F70" s="193"/>
      <c r="G70" s="193"/>
      <c r="H70" s="193"/>
      <c r="I70" s="193"/>
      <c r="J70" s="190"/>
    </row>
    <row r="71" spans="3:10" x14ac:dyDescent="0.25">
      <c r="C71" s="191"/>
      <c r="D71" s="190"/>
      <c r="E71" s="190"/>
      <c r="F71" s="190"/>
      <c r="G71" s="190"/>
      <c r="H71" s="190"/>
      <c r="I71" s="190"/>
      <c r="J71" s="190"/>
    </row>
    <row r="72" spans="3:10" x14ac:dyDescent="0.25">
      <c r="C72" s="191"/>
      <c r="D72" s="190"/>
      <c r="E72" s="190"/>
      <c r="F72" s="190"/>
      <c r="G72" s="190"/>
      <c r="H72" s="190"/>
      <c r="I72" s="190"/>
      <c r="J72" s="190"/>
    </row>
    <row r="73" spans="3:10" x14ac:dyDescent="0.25">
      <c r="C73" s="191"/>
      <c r="D73" s="190"/>
      <c r="E73" s="190"/>
      <c r="F73" s="190"/>
      <c r="G73" s="190"/>
      <c r="H73" s="190"/>
      <c r="I73" s="190"/>
      <c r="J73" s="190"/>
    </row>
    <row r="74" spans="3:10" x14ac:dyDescent="0.25">
      <c r="C74" s="191"/>
      <c r="D74" s="190"/>
      <c r="E74" s="190"/>
      <c r="F74" s="190"/>
      <c r="G74" s="190"/>
      <c r="H74" s="190"/>
      <c r="I74" s="190"/>
      <c r="J74" s="190"/>
    </row>
    <row r="75" spans="3:10" x14ac:dyDescent="0.25">
      <c r="C75" s="191"/>
      <c r="D75" s="190"/>
      <c r="E75" s="190"/>
      <c r="F75" s="190"/>
      <c r="G75" s="190"/>
      <c r="H75" s="190"/>
      <c r="I75" s="190"/>
      <c r="J75" s="190"/>
    </row>
    <row r="76" spans="3:10" x14ac:dyDescent="0.25">
      <c r="C76" s="191"/>
      <c r="D76" s="190"/>
      <c r="E76" s="190"/>
      <c r="F76" s="190"/>
      <c r="G76" s="190"/>
      <c r="H76" s="190"/>
      <c r="I76" s="190"/>
      <c r="J76" s="190"/>
    </row>
    <row r="77" spans="3:10" x14ac:dyDescent="0.25">
      <c r="C77" s="191"/>
      <c r="D77" s="190"/>
      <c r="E77" s="190"/>
      <c r="F77" s="190"/>
      <c r="G77" s="190"/>
      <c r="H77" s="190"/>
      <c r="I77" s="190"/>
      <c r="J77" s="190"/>
    </row>
    <row r="78" spans="3:10" x14ac:dyDescent="0.25">
      <c r="C78" s="191"/>
      <c r="D78" s="190"/>
      <c r="E78" s="190"/>
      <c r="F78" s="190"/>
      <c r="G78" s="190"/>
      <c r="H78" s="190"/>
      <c r="I78" s="190"/>
      <c r="J78" s="190"/>
    </row>
    <row r="79" spans="3:10" x14ac:dyDescent="0.25">
      <c r="C79" s="191"/>
      <c r="D79" s="190"/>
      <c r="E79" s="190"/>
      <c r="F79" s="190"/>
      <c r="G79" s="190"/>
      <c r="H79" s="190"/>
      <c r="I79" s="190"/>
      <c r="J79" s="190"/>
    </row>
    <row r="80" spans="3:10" x14ac:dyDescent="0.25">
      <c r="C80" s="192"/>
      <c r="D80" s="193"/>
      <c r="E80" s="193"/>
      <c r="F80" s="193"/>
      <c r="G80" s="193"/>
      <c r="H80" s="193"/>
      <c r="I80" s="193"/>
      <c r="J80" s="190"/>
    </row>
    <row r="81" spans="3:10" x14ac:dyDescent="0.25">
      <c r="J81" s="190"/>
    </row>
    <row r="82" spans="3:10" x14ac:dyDescent="0.25">
      <c r="D82" s="194"/>
      <c r="E82" s="194"/>
      <c r="F82" s="194"/>
      <c r="G82" s="194"/>
      <c r="H82" s="194"/>
      <c r="I82" s="194"/>
      <c r="J82" s="190"/>
    </row>
    <row r="83" spans="3:10" x14ac:dyDescent="0.25">
      <c r="J83" s="190"/>
    </row>
    <row r="84" spans="3:10" x14ac:dyDescent="0.25">
      <c r="J84" s="190"/>
    </row>
    <row r="85" spans="3:10" x14ac:dyDescent="0.25">
      <c r="C85" s="191"/>
      <c r="D85" s="191"/>
      <c r="E85" s="191"/>
      <c r="J85" s="190"/>
    </row>
    <row r="86" spans="3:10" x14ac:dyDescent="0.25">
      <c r="C86" s="191"/>
      <c r="D86" s="191"/>
      <c r="E86" s="191"/>
      <c r="J86" s="190"/>
    </row>
    <row r="87" spans="3:10" x14ac:dyDescent="0.25">
      <c r="C87" s="191"/>
      <c r="D87" s="191"/>
      <c r="E87" s="191"/>
      <c r="J87" s="190"/>
    </row>
    <row r="88" spans="3:10" x14ac:dyDescent="0.25">
      <c r="C88" s="191"/>
      <c r="D88" s="191"/>
      <c r="E88" s="191"/>
      <c r="J88" s="190"/>
    </row>
    <row r="89" spans="3:10" x14ac:dyDescent="0.25">
      <c r="C89" s="191"/>
      <c r="D89" s="191"/>
      <c r="E89" s="191"/>
      <c r="J89" s="196"/>
    </row>
    <row r="90" spans="3:10" x14ac:dyDescent="0.25">
      <c r="C90" s="191"/>
      <c r="D90" s="191"/>
      <c r="E90" s="191"/>
      <c r="J90" s="190"/>
    </row>
    <row r="91" spans="3:10" x14ac:dyDescent="0.25">
      <c r="C91" s="191"/>
      <c r="D91" s="191"/>
      <c r="E91" s="191"/>
      <c r="J91" s="195"/>
    </row>
    <row r="92" spans="3:10" x14ac:dyDescent="0.25">
      <c r="C92" s="191"/>
      <c r="D92" s="191"/>
      <c r="E92" s="191"/>
      <c r="J92" s="190"/>
    </row>
    <row r="93" spans="3:10" x14ac:dyDescent="0.25">
      <c r="C93" s="191"/>
      <c r="D93" s="191"/>
      <c r="E93" s="191"/>
      <c r="J93" s="190"/>
    </row>
    <row r="94" spans="3:10" x14ac:dyDescent="0.25">
      <c r="C94" s="191"/>
      <c r="D94" s="191"/>
      <c r="E94" s="191"/>
      <c r="J94" s="197"/>
    </row>
    <row r="95" spans="3:10" x14ac:dyDescent="0.25">
      <c r="C95" s="191"/>
      <c r="D95" s="191"/>
      <c r="E95" s="191"/>
      <c r="J95" s="190"/>
    </row>
    <row r="96" spans="3:10" x14ac:dyDescent="0.25">
      <c r="C96" s="191"/>
      <c r="D96" s="191"/>
      <c r="E96" s="191"/>
      <c r="J96" s="190"/>
    </row>
    <row r="97" spans="3:10" x14ac:dyDescent="0.25">
      <c r="C97" s="191"/>
      <c r="D97" s="191"/>
      <c r="E97" s="191"/>
      <c r="J97" s="190"/>
    </row>
    <row r="98" spans="3:10" x14ac:dyDescent="0.25">
      <c r="C98" s="192"/>
      <c r="D98" s="191"/>
      <c r="E98" s="191"/>
      <c r="J98" s="193"/>
    </row>
    <row r="99" spans="3:10" x14ac:dyDescent="0.25">
      <c r="C99" s="191"/>
      <c r="D99" s="191"/>
      <c r="E99" s="191"/>
      <c r="J99" s="190"/>
    </row>
    <row r="100" spans="3:10" x14ac:dyDescent="0.25">
      <c r="C100" s="191"/>
      <c r="D100" s="191"/>
      <c r="E100" s="191"/>
      <c r="J100" s="190"/>
    </row>
    <row r="101" spans="3:10" x14ac:dyDescent="0.25">
      <c r="C101" s="191"/>
      <c r="D101" s="191"/>
      <c r="E101" s="191"/>
      <c r="J101" s="190"/>
    </row>
    <row r="102" spans="3:10" x14ac:dyDescent="0.25">
      <c r="C102" s="191"/>
      <c r="D102" s="191"/>
      <c r="E102" s="191"/>
      <c r="J102" s="190"/>
    </row>
    <row r="103" spans="3:10" x14ac:dyDescent="0.25">
      <c r="C103" s="191"/>
      <c r="D103" s="191"/>
      <c r="E103" s="191"/>
      <c r="J103" s="190"/>
    </row>
    <row r="104" spans="3:10" x14ac:dyDescent="0.25">
      <c r="C104" s="191"/>
      <c r="D104" s="191"/>
      <c r="E104" s="191"/>
      <c r="J104" s="190"/>
    </row>
    <row r="105" spans="3:10" x14ac:dyDescent="0.25">
      <c r="C105" s="191"/>
      <c r="D105" s="191"/>
      <c r="E105" s="191"/>
      <c r="J105" s="190"/>
    </row>
    <row r="106" spans="3:10" x14ac:dyDescent="0.25">
      <c r="C106" s="191"/>
      <c r="D106" s="191"/>
      <c r="E106" s="191"/>
      <c r="J106" s="190"/>
    </row>
    <row r="107" spans="3:10" x14ac:dyDescent="0.25">
      <c r="C107" s="191"/>
      <c r="D107" s="191"/>
      <c r="E107" s="191"/>
      <c r="J107" s="190"/>
    </row>
    <row r="108" spans="3:10" x14ac:dyDescent="0.25">
      <c r="C108" s="191"/>
      <c r="D108" s="191"/>
      <c r="E108" s="191"/>
      <c r="J108" s="190"/>
    </row>
    <row r="109" spans="3:10" x14ac:dyDescent="0.25">
      <c r="C109" s="192"/>
      <c r="D109" s="191"/>
      <c r="E109" s="191"/>
      <c r="J109" s="193"/>
    </row>
    <row r="110" spans="3:10" x14ac:dyDescent="0.25">
      <c r="C110" s="192"/>
      <c r="J110" s="198"/>
    </row>
    <row r="111" spans="3:10" x14ac:dyDescent="0.25">
      <c r="C111" s="191"/>
      <c r="J111" s="194"/>
    </row>
    <row r="112" spans="3:10" x14ac:dyDescent="0.25">
      <c r="C112" s="191"/>
      <c r="J112" s="194"/>
    </row>
    <row r="113" spans="3:3" x14ac:dyDescent="0.25">
      <c r="C113" s="191"/>
    </row>
    <row r="114" spans="3:3" x14ac:dyDescent="0.25">
      <c r="C114" s="191"/>
    </row>
    <row r="115" spans="3:3" x14ac:dyDescent="0.25">
      <c r="C115" s="191"/>
    </row>
    <row r="116" spans="3:3" x14ac:dyDescent="0.25">
      <c r="C116" s="191"/>
    </row>
    <row r="117" spans="3:3" x14ac:dyDescent="0.25">
      <c r="C117" s="191"/>
    </row>
    <row r="118" spans="3:3" x14ac:dyDescent="0.25">
      <c r="C118" s="191"/>
    </row>
    <row r="119" spans="3:3" x14ac:dyDescent="0.25">
      <c r="C119" s="191"/>
    </row>
    <row r="120" spans="3:3" x14ac:dyDescent="0.25">
      <c r="C120" s="191"/>
    </row>
    <row r="121" spans="3:3" x14ac:dyDescent="0.25">
      <c r="C121" s="191"/>
    </row>
    <row r="122" spans="3:3" x14ac:dyDescent="0.25">
      <c r="C122" s="191"/>
    </row>
    <row r="123" spans="3:3" x14ac:dyDescent="0.25">
      <c r="C123" s="191"/>
    </row>
    <row r="124" spans="3:3" x14ac:dyDescent="0.25">
      <c r="C124" s="191"/>
    </row>
    <row r="125" spans="3:3" x14ac:dyDescent="0.25">
      <c r="C125" s="191"/>
    </row>
    <row r="126" spans="3:3" x14ac:dyDescent="0.25">
      <c r="C126" s="191"/>
    </row>
    <row r="127" spans="3:3" x14ac:dyDescent="0.25">
      <c r="C127" s="191"/>
    </row>
    <row r="128" spans="3:3" x14ac:dyDescent="0.25">
      <c r="C128" s="191"/>
    </row>
    <row r="129" spans="3:3" x14ac:dyDescent="0.25">
      <c r="C129" s="191"/>
    </row>
    <row r="130" spans="3:3" x14ac:dyDescent="0.25">
      <c r="C130" s="191"/>
    </row>
    <row r="131" spans="3:3" x14ac:dyDescent="0.25">
      <c r="C131" s="191"/>
    </row>
    <row r="132" spans="3:3" x14ac:dyDescent="0.25">
      <c r="C132" s="191"/>
    </row>
    <row r="133" spans="3:3" x14ac:dyDescent="0.25">
      <c r="C133" s="191"/>
    </row>
    <row r="134" spans="3:3" x14ac:dyDescent="0.25">
      <c r="C134" s="191"/>
    </row>
    <row r="135" spans="3:3" x14ac:dyDescent="0.25">
      <c r="C135" s="191"/>
    </row>
    <row r="136" spans="3:3" x14ac:dyDescent="0.25">
      <c r="C136" s="191"/>
    </row>
    <row r="137" spans="3:3" x14ac:dyDescent="0.25">
      <c r="C137" s="191"/>
    </row>
    <row r="138" spans="3:3" x14ac:dyDescent="0.25">
      <c r="C138" s="191"/>
    </row>
    <row r="139" spans="3:3" x14ac:dyDescent="0.25">
      <c r="C139" s="191"/>
    </row>
    <row r="140" spans="3:3" x14ac:dyDescent="0.25">
      <c r="C140" s="191"/>
    </row>
    <row r="141" spans="3:3" x14ac:dyDescent="0.25">
      <c r="C141" s="191"/>
    </row>
    <row r="142" spans="3:3" x14ac:dyDescent="0.25">
      <c r="C142" s="191"/>
    </row>
    <row r="143" spans="3:3" x14ac:dyDescent="0.25">
      <c r="C143" s="191"/>
    </row>
    <row r="144" spans="3:3" x14ac:dyDescent="0.25">
      <c r="C144" s="191"/>
    </row>
    <row r="145" spans="3:3" x14ac:dyDescent="0.25">
      <c r="C145" s="191"/>
    </row>
    <row r="146" spans="3:3" x14ac:dyDescent="0.25">
      <c r="C146" s="191"/>
    </row>
    <row r="147" spans="3:3" x14ac:dyDescent="0.25">
      <c r="C147" s="191"/>
    </row>
    <row r="148" spans="3:3" x14ac:dyDescent="0.25">
      <c r="C148" s="191"/>
    </row>
    <row r="149" spans="3:3" x14ac:dyDescent="0.25">
      <c r="C149" s="191"/>
    </row>
    <row r="150" spans="3:3" x14ac:dyDescent="0.25">
      <c r="C150" s="191"/>
    </row>
    <row r="151" spans="3:3" x14ac:dyDescent="0.25">
      <c r="C151" s="191"/>
    </row>
    <row r="152" spans="3:3" x14ac:dyDescent="0.25">
      <c r="C152" s="191"/>
    </row>
    <row r="153" spans="3:3" x14ac:dyDescent="0.25">
      <c r="C153" s="191"/>
    </row>
    <row r="154" spans="3:3" x14ac:dyDescent="0.25">
      <c r="C154" s="191"/>
    </row>
    <row r="155" spans="3:3" x14ac:dyDescent="0.25">
      <c r="C155" s="191"/>
    </row>
    <row r="156" spans="3:3" x14ac:dyDescent="0.25">
      <c r="C156" s="191"/>
    </row>
    <row r="157" spans="3:3" x14ac:dyDescent="0.25">
      <c r="C157" s="191"/>
    </row>
    <row r="158" spans="3:3" x14ac:dyDescent="0.25">
      <c r="C158" s="191"/>
    </row>
    <row r="159" spans="3:3" x14ac:dyDescent="0.25">
      <c r="C159" s="191"/>
    </row>
    <row r="160" spans="3:3" x14ac:dyDescent="0.25">
      <c r="C160" s="191"/>
    </row>
    <row r="161" spans="3:3" x14ac:dyDescent="0.25">
      <c r="C161" s="191"/>
    </row>
    <row r="162" spans="3:3" x14ac:dyDescent="0.25">
      <c r="C162" s="191"/>
    </row>
    <row r="163" spans="3:3" x14ac:dyDescent="0.25">
      <c r="C163" s="191"/>
    </row>
    <row r="164" spans="3:3" x14ac:dyDescent="0.25">
      <c r="C164" s="191"/>
    </row>
    <row r="165" spans="3:3" x14ac:dyDescent="0.25">
      <c r="C165" s="191"/>
    </row>
    <row r="166" spans="3:3" x14ac:dyDescent="0.25">
      <c r="C166" s="191"/>
    </row>
    <row r="167" spans="3:3" x14ac:dyDescent="0.25">
      <c r="C167" s="191"/>
    </row>
    <row r="168" spans="3:3" x14ac:dyDescent="0.25">
      <c r="C168" s="191"/>
    </row>
    <row r="169" spans="3:3" x14ac:dyDescent="0.25">
      <c r="C169" s="191"/>
    </row>
    <row r="170" spans="3:3" x14ac:dyDescent="0.25">
      <c r="C170" s="191"/>
    </row>
    <row r="171" spans="3:3" x14ac:dyDescent="0.25">
      <c r="C171" s="191"/>
    </row>
    <row r="172" spans="3:3" x14ac:dyDescent="0.25">
      <c r="C172" s="191"/>
    </row>
    <row r="173" spans="3:3" x14ac:dyDescent="0.25">
      <c r="C173" s="191"/>
    </row>
    <row r="174" spans="3:3" x14ac:dyDescent="0.25">
      <c r="C174" s="191"/>
    </row>
    <row r="175" spans="3:3" x14ac:dyDescent="0.25">
      <c r="C175" s="191"/>
    </row>
    <row r="176" spans="3:3" x14ac:dyDescent="0.25">
      <c r="C176" s="191"/>
    </row>
    <row r="177" spans="3:3" x14ac:dyDescent="0.25">
      <c r="C177" s="191"/>
    </row>
    <row r="178" spans="3:3" x14ac:dyDescent="0.25">
      <c r="C178" s="191"/>
    </row>
    <row r="179" spans="3:3" x14ac:dyDescent="0.25">
      <c r="C179" s="191"/>
    </row>
    <row r="180" spans="3:3" x14ac:dyDescent="0.25">
      <c r="C180" s="191"/>
    </row>
    <row r="181" spans="3:3" x14ac:dyDescent="0.25">
      <c r="C181" s="191"/>
    </row>
    <row r="182" spans="3:3" x14ac:dyDescent="0.25">
      <c r="C182" s="191"/>
    </row>
    <row r="183" spans="3:3" x14ac:dyDescent="0.25">
      <c r="C183" s="191"/>
    </row>
    <row r="184" spans="3:3" x14ac:dyDescent="0.25">
      <c r="C184" s="191"/>
    </row>
    <row r="185" spans="3:3" x14ac:dyDescent="0.25">
      <c r="C185" s="191"/>
    </row>
    <row r="186" spans="3:3" x14ac:dyDescent="0.25">
      <c r="C186" s="191"/>
    </row>
    <row r="187" spans="3:3" x14ac:dyDescent="0.25">
      <c r="C187" s="191"/>
    </row>
    <row r="188" spans="3:3" x14ac:dyDescent="0.25">
      <c r="C188" s="191"/>
    </row>
    <row r="189" spans="3:3" x14ac:dyDescent="0.25">
      <c r="C189" s="191"/>
    </row>
    <row r="190" spans="3:3" x14ac:dyDescent="0.25">
      <c r="C190" s="191"/>
    </row>
    <row r="191" spans="3:3" x14ac:dyDescent="0.25">
      <c r="C191" s="191"/>
    </row>
    <row r="192" spans="3:3" x14ac:dyDescent="0.25">
      <c r="C192" s="191"/>
    </row>
    <row r="193" spans="3:3" x14ac:dyDescent="0.25">
      <c r="C193" s="191"/>
    </row>
    <row r="194" spans="3:3" x14ac:dyDescent="0.25">
      <c r="C194" s="191"/>
    </row>
    <row r="195" spans="3:3" x14ac:dyDescent="0.25">
      <c r="C195" s="191"/>
    </row>
    <row r="196" spans="3:3" x14ac:dyDescent="0.25">
      <c r="C196" s="191"/>
    </row>
    <row r="197" spans="3:3" x14ac:dyDescent="0.25">
      <c r="C197" s="191"/>
    </row>
    <row r="198" spans="3:3" x14ac:dyDescent="0.25">
      <c r="C198" s="191"/>
    </row>
    <row r="199" spans="3:3" x14ac:dyDescent="0.25">
      <c r="C199" s="191"/>
    </row>
    <row r="200" spans="3:3" x14ac:dyDescent="0.25">
      <c r="C200" s="191"/>
    </row>
    <row r="201" spans="3:3" x14ac:dyDescent="0.25">
      <c r="C201" s="191"/>
    </row>
    <row r="202" spans="3:3" x14ac:dyDescent="0.25">
      <c r="C202" s="191"/>
    </row>
    <row r="203" spans="3:3" x14ac:dyDescent="0.25">
      <c r="C203" s="191"/>
    </row>
    <row r="204" spans="3:3" x14ac:dyDescent="0.25">
      <c r="C204" s="191"/>
    </row>
    <row r="205" spans="3:3" x14ac:dyDescent="0.25">
      <c r="C205" s="191"/>
    </row>
    <row r="206" spans="3:3" x14ac:dyDescent="0.25">
      <c r="C206" s="191"/>
    </row>
    <row r="207" spans="3:3" x14ac:dyDescent="0.25">
      <c r="C207" s="191"/>
    </row>
    <row r="208" spans="3:3" x14ac:dyDescent="0.25">
      <c r="C208" s="191"/>
    </row>
    <row r="209" spans="3:3" x14ac:dyDescent="0.25">
      <c r="C209" s="191"/>
    </row>
  </sheetData>
  <mergeCells count="17">
    <mergeCell ref="L15:M15"/>
    <mergeCell ref="N15:R15"/>
    <mergeCell ref="C4:N4"/>
    <mergeCell ref="D33:E33"/>
    <mergeCell ref="F33:J33"/>
    <mergeCell ref="L33:M33"/>
    <mergeCell ref="N33:R33"/>
    <mergeCell ref="D16:E16"/>
    <mergeCell ref="F16:J16"/>
    <mergeCell ref="L16:M16"/>
    <mergeCell ref="N16:R16"/>
    <mergeCell ref="D32:E32"/>
    <mergeCell ref="F32:J32"/>
    <mergeCell ref="L32:M32"/>
    <mergeCell ref="N32:R32"/>
    <mergeCell ref="D15:E15"/>
    <mergeCell ref="F15:J15"/>
  </mergeCells>
  <dataValidations count="3">
    <dataValidation type="custom" allowBlank="1" showInputMessage="1" showErrorMessage="1" error="Must be a number" promptTitle="Opex allowance" prompt="Enter value. _x000a__x000a_As set out in the approved PTRM for the current regulatory control period." sqref="F18:K18" xr:uid="{832F0C38-ECD9-4667-B85B-CE53C22BA369}">
      <formula1>ISNUMBER(F18)</formula1>
    </dataValidation>
    <dataValidation type="custom" allowBlank="1" showInputMessage="1" showErrorMessage="1" error="Must be a number" promptTitle="Actual opex" prompt="Enter value._x000a_As set out in the regulatory accounts for the current regulatory control period." sqref="F35:I35" xr:uid="{FE942CDA-ED00-400C-9CD3-06583AE6B056}">
      <formula1>ISNUMBER(F35)</formula1>
    </dataValidation>
    <dataValidation type="custom" allowBlank="1" showInputMessage="1" showErrorMessage="1" error="Must be a number" prompt="Enter value" sqref="F20:K28" xr:uid="{92E69614-101C-446B-9C05-A089C9B240F9}">
      <formula1>ISNUMBER(F20)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AGN Victoria</vt:lpstr>
      <vt:lpstr>AGN Albury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2022-07-06T05:36:54Z</dcterms:created>
  <dcterms:modified xsi:type="dcterms:W3CDTF">2022-11-21T02:46:53Z</dcterms:modified>
</cp:coreProperties>
</file>