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8650" windowHeight="9720" activeTab="3"/>
  </bookViews>
  <sheets>
    <sheet name="ActewAGL initial ECM" sheetId="25" r:id="rId1"/>
    <sheet name="AER draft decision ECM" sheetId="9" r:id="rId2"/>
    <sheet name="ActewAGL revised ECM" sheetId="10" r:id="rId3"/>
    <sheet name="AER final decision ECM" sheetId="29"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[1]SECTORS!$BP$16:$BP$33</definedName>
    <definedName name="__123Graph_CWH2" hidden="1">[1]SECTORS!$CD$33:$CD$71</definedName>
    <definedName name="__123Graph_CWH3" hidden="1">[1]SECTORS!$CH$33:$CH$71</definedName>
    <definedName name="__123Graph_X" hidden="1">[1]SECTORS!$A$16:$A$37</definedName>
    <definedName name="_1__123Graph_ACHART_3" hidden="1">'[2]Degree Days'!$G$14:$G$44</definedName>
    <definedName name="_101__123Graph_ACHART_2" hidden="1">[3]VIC!$AU$9:$AU$26</definedName>
    <definedName name="_109__123Graph_ACHART_3" hidden="1">[3]VIC!$AB$9:$AB$26</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CHART_7" localSheetId="3" hidden="1">'[2]Degree Days'!#REF!</definedName>
    <definedName name="_2__123Graph_ACHART_7" hidden="1">'[2]Degree Days'!#REF!</definedName>
    <definedName name="_200__123Graph_ACHART_8" hidden="1">[3]VIC!$G$5:$G$26</definedName>
    <definedName name="_202__123Graph_ACHART_9" hidden="1">[3]VIC!$BC$5:$BC$26</definedName>
    <definedName name="_210__123Graph_BCHART_1" localSheetId="3" hidden="1">[5]charts!#REF!</definedName>
    <definedName name="_210__123Graph_BCHART_1" hidden="1">[5]charts!#REF!</definedName>
    <definedName name="_215__123Graph_ACHART_9" hidden="1">[3]VIC!$BC$5:$BC$26</definedName>
    <definedName name="_223__123Graph_BCHART_1" localSheetId="3"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3"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3"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CHART_8" hidden="1">'[2]Degree Days'!$K$14:$K$44</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3"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3" hidden="1">[3]VIC!#REF!</definedName>
    <definedName name="_374__123Graph_BCHART_8" hidden="1">[3]VIC!#REF!</definedName>
    <definedName name="_376__123Graph_BCHART_7" localSheetId="3"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3" hidden="1">[5]charts!#REF!</definedName>
    <definedName name="_396__123Graph_CCHART_1" hidden="1">[5]charts!#REF!</definedName>
    <definedName name="_397__123Graph_BCHART_8" localSheetId="3" hidden="1">[3]VIC!#REF!</definedName>
    <definedName name="_397__123Graph_BCHART_8" hidden="1">[3]VIC!#REF!</definedName>
    <definedName name="_4__123Graph_BCHART_3" hidden="1">'[2]Degree Days'!$I$14:$I$44</definedName>
    <definedName name="_404__123Graph_CCHART_10" localSheetId="3"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3"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3"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3"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3" hidden="1">[5]charts!#REF!</definedName>
    <definedName name="_453__123Graph_CCHART_4" hidden="1">[5]charts!#REF!</definedName>
    <definedName name="_461__123Graph_CCHART_5" localSheetId="3" hidden="1">[5]charts!#REF!</definedName>
    <definedName name="_461__123Graph_CCHART_5" hidden="1">[5]charts!#REF!</definedName>
    <definedName name="_463__123Graph_CCHART_2" hidden="1">[3]VIC!$AW$9:$AW$26</definedName>
    <definedName name="_469__123Graph_CCHART_6" localSheetId="3" hidden="1">[5]charts!#REF!</definedName>
    <definedName name="_469__123Graph_CCHART_6" hidden="1">[5]charts!#REF!</definedName>
    <definedName name="_470__123Graph_CCHART_62" hidden="1">[3]ACT!$BD$7:$BD$26</definedName>
    <definedName name="_471__123Graph_CCHART_3" localSheetId="3"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3" hidden="1">[5]charts!#REF!</definedName>
    <definedName name="_479__123Graph_CCHART_4" hidden="1">[5]charts!#REF!</definedName>
    <definedName name="_481__123Graph_CCHART_7" localSheetId="3" hidden="1">[5]charts!#REF!</definedName>
    <definedName name="_481__123Graph_CCHART_7" hidden="1">[5]charts!#REF!</definedName>
    <definedName name="_482__123Graph_CCHART_70" hidden="1">[3]ACT!$P$5:$P$26</definedName>
    <definedName name="_487__123Graph_CCHART_5" localSheetId="3" hidden="1">[5]charts!#REF!</definedName>
    <definedName name="_487__123Graph_CCHART_5" hidden="1">[5]charts!#REF!</definedName>
    <definedName name="_490__123Graph_CCHART_8" localSheetId="3" hidden="1">[5]charts!#REF!</definedName>
    <definedName name="_490__123Graph_CCHART_8" hidden="1">[5]charts!#REF!</definedName>
    <definedName name="_495__123Graph_CCHART_6" localSheetId="3"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3" hidden="1">[5]charts!#REF!</definedName>
    <definedName name="_498__123Graph_CCHART_9" hidden="1">[5]charts!#REF!</definedName>
    <definedName name="_499__123Graph_CCHART_69" hidden="1">[4]NSW!$AX$5:$AX$26</definedName>
    <definedName name="_499__123Graph_DCHART_1" hidden="1">[3]VIC!$W$9:$W$26</definedName>
    <definedName name="_5__123Graph_BCHART_7" localSheetId="3" hidden="1">'[2]Degree Days'!#REF!</definedName>
    <definedName name="_5__123Graph_BCHART_7" hidden="1">'[2]Degree Days'!#REF!</definedName>
    <definedName name="_507__123Graph_CCHART_7" localSheetId="3" hidden="1">[5]charts!#REF!</definedName>
    <definedName name="_507__123Graph_CCHART_7" hidden="1">[5]charts!#REF!</definedName>
    <definedName name="_507__123Graph_DCHART_10" localSheetId="3"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3" hidden="1">[5]charts!#REF!</definedName>
    <definedName name="_516__123Graph_CCHART_8" hidden="1">[5]charts!#REF!</definedName>
    <definedName name="_522__123Graph_ECHART_10" localSheetId="3" hidden="1">[5]charts!#REF!</definedName>
    <definedName name="_522__123Graph_ECHART_10" hidden="1">[5]charts!#REF!</definedName>
    <definedName name="_523__123Graph_ECHART_11" hidden="1">[3]VIC!$BO$5:$BO$26</definedName>
    <definedName name="_524__123Graph_CCHART_9" localSheetId="3"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3" hidden="1">[5]charts!#REF!</definedName>
    <definedName name="_533__123Graph_DCHART_10" hidden="1">[5]charts!#REF!</definedName>
    <definedName name="_534__123Graph_DCHART_11" hidden="1">[3]VIC!$BI$5:$BI$26</definedName>
    <definedName name="_534__123Graph_FCHART_10" localSheetId="3"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3"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3"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CHART_8" hidden="1">'[2]Degree Days'!$L$14:$L$44</definedName>
    <definedName name="_60__123Graph_ACHART_12" localSheetId="3"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3"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CHART_7" hidden="1">'[2]Degree Days'!$P$22:$P$33</definedName>
    <definedName name="_702__123Graph_XCHART_8" hidden="1">[3]VIC!$A$5:$A$26</definedName>
    <definedName name="_717__123Graph_XCHART_9" hidden="1">[3]VIC!$A$5:$A$26</definedName>
    <definedName name="_78__123Graph_ACHART_13" localSheetId="3" hidden="1">[3]VIC!#REF!</definedName>
    <definedName name="_78__123Graph_ACHART_13" hidden="1">[3]VIC!#REF!</definedName>
    <definedName name="_79__123Graph_ACHART_14" hidden="1">[3]VIC!$X$6:$X$26</definedName>
    <definedName name="_8__123Graph_DCHART_7" hidden="1">'[2]Degree Days'!$Q$22:$Q$33</definedName>
    <definedName name="_80__123Graph_ACHART_15" hidden="1">[3]VIC!$N$6:$N$26</definedName>
    <definedName name="_81__123Graph_ACHART_16" hidden="1">[3]VIC!$AZ$5:$AZ$26</definedName>
    <definedName name="_83__123Graph_ACHART_13" localSheetId="3"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XCHART_8" hidden="1">'[2]Degree Days'!$B$14:$B$44</definedName>
    <definedName name="_95__123Graph_ACHART_2" hidden="1">[3]VIC!$AU$9:$AU$26</definedName>
    <definedName name="_Fill" localSheetId="3" hidden="1">#REF!</definedName>
    <definedName name="_Fill" hidden="1">#REF!</definedName>
    <definedName name="a">'[6]Lookup|Tables'!$G$12</definedName>
    <definedName name="abc" localSheetId="3">#REF!</definedName>
    <definedName name="abc">#REF!</definedName>
    <definedName name="Actuals">'[7]Lookup|Tables'!$G$26</definedName>
    <definedName name="anscount" hidden="1">1</definedName>
    <definedName name="Asset_class">'[8]Capex input'!$W$109:$W$115</definedName>
    <definedName name="Asset1" localSheetId="3">'[9]4. RAB'!#REF!</definedName>
    <definedName name="Asset1">'[9]4. RAB'!#REF!</definedName>
    <definedName name="Asset10" localSheetId="3">'[9]4. RAB'!#REF!</definedName>
    <definedName name="Asset10">'[9]4. RAB'!#REF!</definedName>
    <definedName name="Asset11" localSheetId="3">'[9]4. RAB'!#REF!</definedName>
    <definedName name="Asset11">'[9]4. RAB'!#REF!</definedName>
    <definedName name="asset11a" localSheetId="3">#REF!</definedName>
    <definedName name="asset11a">#REF!</definedName>
    <definedName name="Asset12" localSheetId="3">'[9]4. RAB'!#REF!</definedName>
    <definedName name="Asset12">'[9]4. RAB'!#REF!</definedName>
    <definedName name="Asset13" localSheetId="3">'[9]4. RAB'!#REF!</definedName>
    <definedName name="Asset13">'[9]4. RAB'!#REF!</definedName>
    <definedName name="Asset14" localSheetId="3">'[9]4. RAB'!#REF!</definedName>
    <definedName name="Asset14">'[9]4. RAB'!#REF!</definedName>
    <definedName name="Asset15" localSheetId="3">'[9]4. RAB'!#REF!</definedName>
    <definedName name="Asset15">'[9]4. RAB'!#REF!</definedName>
    <definedName name="Asset16" localSheetId="3">'[9]4. RAB'!#REF!</definedName>
    <definedName name="Asset16">'[9]4. RAB'!#REF!</definedName>
    <definedName name="Asset17" localSheetId="3">'[9]4. RAB'!#REF!</definedName>
    <definedName name="Asset17">'[9]4. RAB'!#REF!</definedName>
    <definedName name="Asset18" localSheetId="3">'[9]4. RAB'!#REF!</definedName>
    <definedName name="Asset18">'[9]4. RAB'!#REF!</definedName>
    <definedName name="Asset19" localSheetId="3">'[9]4. RAB'!#REF!</definedName>
    <definedName name="Asset19">'[9]4. RAB'!#REF!</definedName>
    <definedName name="Asset2" localSheetId="3">'[9]4. RAB'!#REF!</definedName>
    <definedName name="Asset2">'[9]4. RAB'!#REF!</definedName>
    <definedName name="Asset20" localSheetId="3">'[9]4. RAB'!#REF!</definedName>
    <definedName name="Asset20">'[9]4. RAB'!#REF!</definedName>
    <definedName name="Asset3" localSheetId="3">'[9]4. RAB'!#REF!</definedName>
    <definedName name="Asset3">'[9]4. RAB'!#REF!</definedName>
    <definedName name="Asset4" localSheetId="3">'[9]4. RAB'!#REF!</definedName>
    <definedName name="Asset4">'[9]4. RAB'!#REF!</definedName>
    <definedName name="Asset5" localSheetId="3">'[9]4. RAB'!#REF!</definedName>
    <definedName name="Asset5">'[9]4. RAB'!#REF!</definedName>
    <definedName name="Asset6" localSheetId="3">'[9]4. RAB'!#REF!</definedName>
    <definedName name="Asset6">'[9]4. RAB'!#REF!</definedName>
    <definedName name="Asset7" localSheetId="3">'[9]4. RAB'!#REF!</definedName>
    <definedName name="Asset7">'[9]4. RAB'!#REF!</definedName>
    <definedName name="Asset8" localSheetId="3">'[9]4. RAB'!#REF!</definedName>
    <definedName name="Asset8">'[9]4. RAB'!#REF!</definedName>
    <definedName name="Asset9" localSheetId="3">'[9]4. RAB'!#REF!</definedName>
    <definedName name="Asset9">'[9]4. RAB'!#REF!</definedName>
    <definedName name="assset1" localSheetId="3">#REF!</definedName>
    <definedName name="assset1">#REF!</definedName>
    <definedName name="assset10" localSheetId="3">#REF!</definedName>
    <definedName name="assset10">#REF!</definedName>
    <definedName name="CRCP_y1">'[10]Business &amp; other details'!$C$38</definedName>
    <definedName name="CRCP_y2">'[10]Business &amp; other details'!$D$38</definedName>
    <definedName name="CRCP_y3">'[10]Business &amp; other details'!$E$38</definedName>
    <definedName name="CRCP_y4">'[10]Business &amp; other details'!$F$38</definedName>
    <definedName name="CRCP_y5">'[10]Business &amp; other details'!$G$38</definedName>
    <definedName name="CRCP_y6">'[11]Business &amp; other details'!$H$38</definedName>
    <definedName name="dms_ABN_List">'[11]Business &amp; other details'!$K$27:$K$47</definedName>
    <definedName name="dms_ActewAGL_NonsystemAssets">'[11]18. Tax depreciation'!$B$29:$B$39</definedName>
    <definedName name="dms_ActewAGL_SystemAssets">'[11]18. Tax depreciation'!$B$19:$B$27</definedName>
    <definedName name="dms_DollarReal">'[10]Business &amp; other details'!$C$55</definedName>
    <definedName name="dms_DollarRealPrev_y5">'[10]Business &amp; other details'!$C$56</definedName>
    <definedName name="dms_EBSS_status">'[10]Business &amp; other details'!$C$58</definedName>
    <definedName name="dms_Model">'[11]Business &amp; other details'!$C$49</definedName>
    <definedName name="dms_RPT">'[11]Business &amp; other details'!$C$48</definedName>
    <definedName name="dms_TradingName">'[10]Business &amp; other details'!$C$14</definedName>
    <definedName name="dms_TradingName_List">'[11]Business &amp; other details'!$J$27:$J$47</definedName>
    <definedName name="DNSP">[12]Outcomes!$B$2</definedName>
    <definedName name="Dollar_Conversion_Factor" localSheetId="3">#REF!</definedName>
    <definedName name="Dollar_Conversion_Factor">#REF!</definedName>
    <definedName name="dollars">'[7]Lookup|Tables'!$G$10</definedName>
    <definedName name="factor">'[7]Lookup|Tables'!$G$17</definedName>
    <definedName name="FRCP">'[10]Business &amp; other details'!$C$35:$G$35</definedName>
    <definedName name="FRCP_span" localSheetId="3">#N/A</definedName>
    <definedName name="FRCP_span">CONCATENATE([0]!FRCP_y1, " to ", [0]!FRCP_y5)</definedName>
    <definedName name="FRCP_y1">'[10]Business &amp; other details'!$C$35</definedName>
    <definedName name="FRCP_y2">'[11]Business &amp; other details'!$D$35</definedName>
    <definedName name="FRCP_y3">'[11]Business &amp; other details'!$E$35</definedName>
    <definedName name="FRCP_y4">'[11]Business &amp; other details'!$F$35</definedName>
    <definedName name="FRCP_y5">'[10]Business &amp; other details'!$G$35</definedName>
    <definedName name="InputRange">'[13]Scale escalation (2.8)'!$AA$26:$AA$32</definedName>
    <definedName name="kms">'[7]Lookup|Tables'!$G$23</definedName>
    <definedName name="millions">'[7]Lookup|Tables'!$G$12</definedName>
    <definedName name="Nominal" localSheetId="3">#REF!</definedName>
    <definedName name="Nominal">#REF!</definedName>
    <definedName name="Nominal_to_Real" localSheetId="3">#REF!</definedName>
    <definedName name="Nominal_to_Real">#REF!</definedName>
    <definedName name="number">'[7]Lookup|Tables'!$G$16</definedName>
    <definedName name="percent">'[7]Lookup|Tables'!$G$14</definedName>
    <definedName name="PRCP">'[11]Business &amp; other details'!$C$41:$G$41</definedName>
    <definedName name="PRCP_y1">'[11]Business &amp; other details'!$C$41</definedName>
    <definedName name="PRCP_y2">'[11]Business &amp; other details'!$D$41</definedName>
    <definedName name="PRCP_y3">'[11]Business &amp; other details'!$E$41</definedName>
    <definedName name="PRCP_y4">'[10]Business &amp; other details'!$F$41</definedName>
    <definedName name="PRCP_y5">'[10]Business &amp; other details'!$G$41</definedName>
    <definedName name="RCP_1to5">"2015-16 to 2019-20"</definedName>
    <definedName name="Select" localSheetId="3">#REF!</definedName>
    <definedName name="Select">#REF!</definedName>
    <definedName name="sencount" hidden="1">1</definedName>
    <definedName name="SheetHeader">'[11]Business &amp; other details'!$B$1</definedName>
    <definedName name="TJ">'[7]Lookup|Tables'!$G$20</definedName>
    <definedName name="TM1REBUILDOPTION">1</definedName>
    <definedName name="wan.bpr" hidden="1">{#N/A,#N/A,FALSE,"Group P&amp;L";#N/A,#N/A,FALSE,"Group Balance Sheet"}</definedName>
    <definedName name="wrn.BPR." hidden="1">{#N/A,#N/A,FALSE,"Group P&amp;L";#N/A,#N/A,FALSE,"Group Balance Sheet"}</definedName>
  </definedNames>
  <calcPr calcId="145621" concurrentCalc="0"/>
</workbook>
</file>

<file path=xl/calcChain.xml><?xml version="1.0" encoding="utf-8"?>
<calcChain xmlns="http://schemas.openxmlformats.org/spreadsheetml/2006/main">
  <c r="S20" i="29" l="1"/>
  <c r="S19" i="29"/>
  <c r="R20" i="29"/>
  <c r="R19" i="29"/>
  <c r="Q20" i="29"/>
  <c r="Q19" i="29"/>
  <c r="P20" i="29"/>
  <c r="P19" i="29"/>
  <c r="O20" i="29"/>
  <c r="O19" i="29"/>
  <c r="N20" i="29"/>
  <c r="N29" i="29"/>
  <c r="N31" i="29"/>
  <c r="N32" i="29"/>
  <c r="N33" i="29"/>
  <c r="N34" i="29"/>
  <c r="N35" i="29"/>
  <c r="N36" i="29"/>
  <c r="N37" i="29"/>
  <c r="N38" i="29"/>
  <c r="N39" i="29"/>
  <c r="N46" i="29"/>
  <c r="N48" i="29"/>
  <c r="N49" i="29"/>
  <c r="N50" i="29"/>
  <c r="N51" i="29"/>
  <c r="N52" i="29"/>
  <c r="N53" i="29"/>
  <c r="N54" i="29"/>
  <c r="F55" i="29"/>
  <c r="N55" i="29"/>
  <c r="N56" i="29"/>
  <c r="N57" i="29"/>
  <c r="N63" i="29"/>
  <c r="S67" i="29"/>
  <c r="O29" i="29"/>
  <c r="O31" i="29"/>
  <c r="O32" i="29"/>
  <c r="O33" i="29"/>
  <c r="O34" i="29"/>
  <c r="O35" i="29"/>
  <c r="O36" i="29"/>
  <c r="O37" i="29"/>
  <c r="O38" i="29"/>
  <c r="O39" i="29"/>
  <c r="O46" i="29"/>
  <c r="O48" i="29"/>
  <c r="O49" i="29"/>
  <c r="O50" i="29"/>
  <c r="O51" i="29"/>
  <c r="O52" i="29"/>
  <c r="O53" i="29"/>
  <c r="O54" i="29"/>
  <c r="G55" i="29"/>
  <c r="O55" i="29"/>
  <c r="O56" i="29"/>
  <c r="O57" i="29"/>
  <c r="O63" i="29"/>
  <c r="S68" i="29"/>
  <c r="P29" i="29"/>
  <c r="P31" i="29"/>
  <c r="P32" i="29"/>
  <c r="P33" i="29"/>
  <c r="P34" i="29"/>
  <c r="P35" i="29"/>
  <c r="P36" i="29"/>
  <c r="P37" i="29"/>
  <c r="P38" i="29"/>
  <c r="P39" i="29"/>
  <c r="P46" i="29"/>
  <c r="P48" i="29"/>
  <c r="P49" i="29"/>
  <c r="P50" i="29"/>
  <c r="P51" i="29"/>
  <c r="P52" i="29"/>
  <c r="P53" i="29"/>
  <c r="P54" i="29"/>
  <c r="H55" i="29"/>
  <c r="P55" i="29"/>
  <c r="P56" i="29"/>
  <c r="P57" i="29"/>
  <c r="P63" i="29"/>
  <c r="S69" i="29"/>
  <c r="Q29" i="29"/>
  <c r="Q31" i="29"/>
  <c r="Q32" i="29"/>
  <c r="Q33" i="29"/>
  <c r="Q34" i="29"/>
  <c r="Q35" i="29"/>
  <c r="Q36" i="29"/>
  <c r="Q37" i="29"/>
  <c r="Q38" i="29"/>
  <c r="Q39" i="29"/>
  <c r="Q46" i="29"/>
  <c r="Q48" i="29"/>
  <c r="Q49" i="29"/>
  <c r="Q50" i="29"/>
  <c r="Q51" i="29"/>
  <c r="Q52" i="29"/>
  <c r="Q53" i="29"/>
  <c r="Q54" i="29"/>
  <c r="I55" i="29"/>
  <c r="Q55" i="29"/>
  <c r="Q56" i="29"/>
  <c r="Q57" i="29"/>
  <c r="Q63" i="29"/>
  <c r="S70" i="29"/>
  <c r="R29" i="29"/>
  <c r="R31" i="29"/>
  <c r="R32" i="29"/>
  <c r="R33" i="29"/>
  <c r="R34" i="29"/>
  <c r="R35" i="29"/>
  <c r="R36" i="29"/>
  <c r="R37" i="29"/>
  <c r="R38" i="29"/>
  <c r="R39" i="29"/>
  <c r="R46" i="29"/>
  <c r="R48" i="29"/>
  <c r="R49" i="29"/>
  <c r="R50" i="29"/>
  <c r="R51" i="29"/>
  <c r="R52" i="29"/>
  <c r="R53" i="29"/>
  <c r="R54" i="29"/>
  <c r="R55" i="29"/>
  <c r="R56" i="29"/>
  <c r="R57" i="29"/>
  <c r="R63" i="29"/>
  <c r="S71" i="29"/>
  <c r="S73" i="29"/>
  <c r="S75" i="29"/>
  <c r="T68" i="29"/>
  <c r="T69" i="29"/>
  <c r="T70" i="29"/>
  <c r="T71" i="29"/>
  <c r="T73" i="29"/>
  <c r="T75" i="29"/>
  <c r="U69" i="29"/>
  <c r="U70" i="29"/>
  <c r="U71" i="29"/>
  <c r="U73" i="29"/>
  <c r="U75" i="29"/>
  <c r="V70" i="29"/>
  <c r="V71" i="29"/>
  <c r="V73" i="29"/>
  <c r="V75" i="29"/>
  <c r="W71" i="29"/>
  <c r="W73" i="29"/>
  <c r="W75" i="29"/>
  <c r="Y75" i="29"/>
  <c r="Y76" i="29"/>
  <c r="X73" i="29"/>
  <c r="X75" i="29"/>
  <c r="X76" i="29"/>
  <c r="W76" i="29"/>
  <c r="V76" i="29"/>
  <c r="U76" i="29"/>
  <c r="T76" i="29"/>
  <c r="S76" i="29"/>
  <c r="Y73" i="29"/>
  <c r="L71" i="29"/>
  <c r="R70" i="29"/>
  <c r="L70" i="29"/>
  <c r="R69" i="29"/>
  <c r="Q69" i="29"/>
  <c r="L69" i="29"/>
  <c r="R68" i="29"/>
  <c r="Q68" i="29"/>
  <c r="P68" i="29"/>
  <c r="L68" i="29"/>
  <c r="R67" i="29"/>
  <c r="Q67" i="29"/>
  <c r="P67" i="29"/>
  <c r="O67" i="29"/>
  <c r="L67" i="29"/>
  <c r="O66" i="29"/>
  <c r="L62" i="29"/>
  <c r="J57" i="29"/>
  <c r="I57" i="29"/>
  <c r="H57" i="29"/>
  <c r="G57" i="29"/>
  <c r="F57" i="29"/>
  <c r="C52" i="29"/>
  <c r="C51" i="29"/>
  <c r="C50" i="29"/>
  <c r="C49" i="29"/>
  <c r="C48" i="29"/>
  <c r="R45" i="29"/>
  <c r="Q45" i="29"/>
  <c r="P45" i="29"/>
  <c r="O45" i="29"/>
  <c r="N45" i="29"/>
  <c r="M45" i="29"/>
  <c r="L45" i="29"/>
  <c r="J45" i="29"/>
  <c r="I45" i="29"/>
  <c r="H45" i="29"/>
  <c r="G45" i="29"/>
  <c r="F45" i="29"/>
  <c r="E45" i="29"/>
  <c r="D45" i="29"/>
  <c r="N44" i="29"/>
  <c r="L44" i="29"/>
  <c r="J39" i="29"/>
  <c r="I39" i="29"/>
  <c r="H39" i="29"/>
  <c r="G39" i="29"/>
  <c r="F39" i="29"/>
  <c r="S28" i="29" a="1"/>
  <c r="S28" i="29"/>
  <c r="T28" i="29"/>
  <c r="U28" i="29"/>
  <c r="V28" i="29"/>
  <c r="W28" i="29"/>
  <c r="R28" i="29"/>
  <c r="Q28" i="29"/>
  <c r="P28" i="29"/>
  <c r="O28" i="29"/>
  <c r="N28" i="29"/>
  <c r="M28" i="29"/>
  <c r="L28" i="29"/>
  <c r="J28" i="29"/>
  <c r="I28" i="29"/>
  <c r="H28" i="29"/>
  <c r="G28" i="29"/>
  <c r="F28" i="29"/>
  <c r="E28" i="29"/>
  <c r="D28" i="29"/>
  <c r="N27" i="29"/>
  <c r="L27" i="29"/>
  <c r="F27" i="29"/>
  <c r="D27" i="29"/>
  <c r="C23" i="29"/>
  <c r="K20" i="29"/>
  <c r="I20" i="29"/>
  <c r="H20" i="29"/>
  <c r="G20" i="29"/>
  <c r="N19" i="29"/>
  <c r="G19" i="29"/>
  <c r="F19" i="29"/>
  <c r="E19" i="29"/>
  <c r="D19" i="29"/>
  <c r="S18" i="29"/>
  <c r="R18" i="29"/>
  <c r="Q18" i="29"/>
  <c r="P18" i="29"/>
  <c r="O18" i="29"/>
  <c r="N18" i="29"/>
  <c r="I18" i="29"/>
  <c r="H18" i="29"/>
  <c r="G18" i="29"/>
  <c r="F18" i="29"/>
  <c r="E18" i="29"/>
  <c r="D18" i="29"/>
  <c r="C3" i="29"/>
  <c r="C2" i="29"/>
  <c r="C2" i="25"/>
  <c r="C3" i="25"/>
  <c r="D18" i="25"/>
  <c r="E18" i="25"/>
  <c r="F18" i="25"/>
  <c r="G18" i="25"/>
  <c r="H18" i="25"/>
  <c r="I18" i="25"/>
  <c r="N18" i="25"/>
  <c r="O18" i="25"/>
  <c r="P18" i="25"/>
  <c r="Q18" i="25"/>
  <c r="R18" i="25"/>
  <c r="S18" i="25"/>
  <c r="D19" i="25"/>
  <c r="E19" i="25"/>
  <c r="F19" i="25"/>
  <c r="P19" i="25"/>
  <c r="G19" i="25"/>
  <c r="O19" i="25"/>
  <c r="Q19" i="25"/>
  <c r="G20" i="25"/>
  <c r="H20" i="25"/>
  <c r="S19" i="25"/>
  <c r="I20" i="25"/>
  <c r="K20" i="25"/>
  <c r="S20" i="25"/>
  <c r="R20" i="25"/>
  <c r="C22" i="25"/>
  <c r="D26" i="25"/>
  <c r="F26" i="25"/>
  <c r="L26" i="25"/>
  <c r="N26" i="25"/>
  <c r="D27" i="25"/>
  <c r="E27" i="25"/>
  <c r="F27" i="25"/>
  <c r="G27" i="25"/>
  <c r="H27" i="25"/>
  <c r="I27" i="25"/>
  <c r="J27" i="25"/>
  <c r="L27" i="25"/>
  <c r="M27" i="25"/>
  <c r="N27" i="25"/>
  <c r="O27" i="25"/>
  <c r="P27" i="25"/>
  <c r="Q27" i="25"/>
  <c r="R27" i="25"/>
  <c r="S27" i="25" a="1"/>
  <c r="S27" i="25"/>
  <c r="F38" i="25"/>
  <c r="G38" i="25"/>
  <c r="H38" i="25"/>
  <c r="I38" i="25"/>
  <c r="J38" i="25"/>
  <c r="L43" i="25"/>
  <c r="N43" i="25"/>
  <c r="D44" i="25"/>
  <c r="E44" i="25"/>
  <c r="F44" i="25"/>
  <c r="G44" i="25"/>
  <c r="H44" i="25"/>
  <c r="I44" i="25"/>
  <c r="J44" i="25"/>
  <c r="L44" i="25"/>
  <c r="M44" i="25"/>
  <c r="N44" i="25"/>
  <c r="O44" i="25"/>
  <c r="P44" i="25"/>
  <c r="Q44" i="25"/>
  <c r="R44" i="25"/>
  <c r="C47" i="25"/>
  <c r="C48" i="25"/>
  <c r="C49" i="25"/>
  <c r="C50" i="25"/>
  <c r="C51" i="25"/>
  <c r="F56" i="25"/>
  <c r="G56" i="25"/>
  <c r="H56" i="25"/>
  <c r="I56" i="25"/>
  <c r="L59" i="25"/>
  <c r="O62" i="25"/>
  <c r="L63" i="25"/>
  <c r="L64" i="25"/>
  <c r="L65" i="25"/>
  <c r="L66" i="25"/>
  <c r="L67" i="25"/>
  <c r="D75" i="25"/>
  <c r="D76" i="25" a="1"/>
  <c r="E76" i="25"/>
  <c r="I77" i="25"/>
  <c r="C79" i="25"/>
  <c r="I79" i="25"/>
  <c r="I80" i="25"/>
  <c r="I81" i="25"/>
  <c r="I82" i="25"/>
  <c r="I83" i="25"/>
  <c r="C85" i="25"/>
  <c r="C86" i="25"/>
  <c r="C87" i="25"/>
  <c r="I87" i="25"/>
  <c r="D88" i="25"/>
  <c r="E88" i="25"/>
  <c r="F88" i="25"/>
  <c r="G88" i="25"/>
  <c r="H88" i="25"/>
  <c r="I88" i="25"/>
  <c r="G76" i="25"/>
  <c r="V27" i="25"/>
  <c r="T27" i="25"/>
  <c r="D76" i="25"/>
  <c r="F76" i="25"/>
  <c r="H76" i="25"/>
  <c r="Q47" i="25"/>
  <c r="Q51" i="25"/>
  <c r="Q53" i="25"/>
  <c r="Q55" i="25"/>
  <c r="W27" i="25"/>
  <c r="U27" i="25"/>
  <c r="R19" i="25"/>
  <c r="Q48" i="25"/>
  <c r="Q45" i="25"/>
  <c r="Q50" i="25"/>
  <c r="Q54" i="25"/>
  <c r="Q52" i="25"/>
  <c r="Q49" i="25"/>
  <c r="Q20" i="25"/>
  <c r="Q56" i="25"/>
  <c r="P20" i="25"/>
  <c r="P45" i="25"/>
  <c r="P48" i="25"/>
  <c r="P50" i="25"/>
  <c r="P47" i="25"/>
  <c r="P49" i="25"/>
  <c r="P51" i="25"/>
  <c r="P52" i="25"/>
  <c r="P53" i="25"/>
  <c r="P54" i="25"/>
  <c r="P55" i="25"/>
  <c r="P56" i="25"/>
  <c r="O20" i="25"/>
  <c r="O47" i="25"/>
  <c r="O49" i="25"/>
  <c r="O51" i="25"/>
  <c r="O52" i="25"/>
  <c r="O53" i="25"/>
  <c r="O54" i="25"/>
  <c r="O55" i="25"/>
  <c r="O45" i="25"/>
  <c r="O48" i="25"/>
  <c r="O50" i="25"/>
  <c r="O56" i="25"/>
  <c r="N20" i="25"/>
  <c r="N45" i="25"/>
  <c r="N48" i="25"/>
  <c r="N50" i="25"/>
  <c r="N51" i="25"/>
  <c r="N55" i="25"/>
  <c r="N47" i="25"/>
  <c r="N49" i="25"/>
  <c r="N52" i="25"/>
  <c r="N53" i="25"/>
  <c r="N54" i="25"/>
  <c r="N56" i="25"/>
  <c r="N28" i="25"/>
  <c r="P28" i="25"/>
  <c r="R28" i="25"/>
  <c r="O30" i="25"/>
  <c r="Q30" i="25"/>
  <c r="P31" i="25"/>
  <c r="R31" i="25"/>
  <c r="N33" i="25"/>
  <c r="O28" i="25"/>
  <c r="Q28" i="25"/>
  <c r="N30" i="25"/>
  <c r="P30" i="25"/>
  <c r="R30" i="25"/>
  <c r="O31" i="25"/>
  <c r="Q31" i="25"/>
  <c r="N32" i="25"/>
  <c r="P32" i="25"/>
  <c r="R32" i="25"/>
  <c r="O33" i="25"/>
  <c r="Q33" i="25"/>
  <c r="N34" i="25"/>
  <c r="P34" i="25"/>
  <c r="R34" i="25"/>
  <c r="O35" i="25"/>
  <c r="Q35" i="25"/>
  <c r="N36" i="25"/>
  <c r="P36" i="25"/>
  <c r="R36" i="25"/>
  <c r="O37" i="25"/>
  <c r="Q37" i="25"/>
  <c r="N31" i="25"/>
  <c r="O32" i="25"/>
  <c r="Q32" i="25"/>
  <c r="P33" i="25"/>
  <c r="R33" i="25"/>
  <c r="Q34" i="25"/>
  <c r="P35" i="25"/>
  <c r="O36" i="25"/>
  <c r="N37" i="25"/>
  <c r="R37" i="25"/>
  <c r="O34" i="25"/>
  <c r="N35" i="25"/>
  <c r="R35" i="25"/>
  <c r="Q36" i="25"/>
  <c r="P37" i="25"/>
  <c r="O38" i="25"/>
  <c r="R38" i="25"/>
  <c r="N38" i="25"/>
  <c r="N60" i="25"/>
  <c r="Q38" i="25"/>
  <c r="P38" i="25"/>
  <c r="P60" i="25"/>
  <c r="O63" i="25"/>
  <c r="Q63" i="25"/>
  <c r="S63" i="25"/>
  <c r="P63" i="25"/>
  <c r="R63" i="25"/>
  <c r="O60" i="25"/>
  <c r="Q60" i="25"/>
  <c r="R56" i="25"/>
  <c r="R60" i="25"/>
  <c r="Q65" i="25"/>
  <c r="S65" i="25"/>
  <c r="U65" i="25"/>
  <c r="T65" i="25"/>
  <c r="R65" i="25"/>
  <c r="S67" i="25"/>
  <c r="U67" i="25"/>
  <c r="W67" i="25"/>
  <c r="W68" i="25"/>
  <c r="W70" i="25"/>
  <c r="V67" i="25"/>
  <c r="T67" i="25"/>
  <c r="P64" i="25"/>
  <c r="R64" i="25"/>
  <c r="T64" i="25"/>
  <c r="T68" i="25"/>
  <c r="T70" i="25"/>
  <c r="S64" i="25"/>
  <c r="Q64" i="25"/>
  <c r="R66" i="25"/>
  <c r="T66" i="25"/>
  <c r="V66" i="25"/>
  <c r="V68" i="25"/>
  <c r="V70" i="25"/>
  <c r="S66" i="25"/>
  <c r="U66" i="25"/>
  <c r="U68" i="25"/>
  <c r="U70" i="25"/>
  <c r="S68" i="25"/>
  <c r="X68" i="25"/>
  <c r="S70" i="25"/>
  <c r="X70" i="25"/>
  <c r="X71" i="25"/>
  <c r="Q80" i="10"/>
  <c r="S20" i="10"/>
  <c r="R52" i="10"/>
  <c r="R46" i="10"/>
  <c r="R48" i="10"/>
  <c r="R49" i="10"/>
  <c r="R50" i="10"/>
  <c r="R51" i="10"/>
  <c r="R53" i="10"/>
  <c r="R54" i="10"/>
  <c r="R55" i="10"/>
  <c r="R56" i="10"/>
  <c r="R57" i="10"/>
  <c r="R20" i="10"/>
  <c r="Q20" i="10"/>
  <c r="P20" i="10"/>
  <c r="O20" i="10"/>
  <c r="N20" i="10"/>
  <c r="R29" i="10"/>
  <c r="R31" i="10"/>
  <c r="R32" i="10"/>
  <c r="R33" i="10"/>
  <c r="R34" i="10"/>
  <c r="R35" i="10"/>
  <c r="R36" i="10"/>
  <c r="R37" i="10"/>
  <c r="R38" i="10"/>
  <c r="R39" i="10"/>
  <c r="Q29" i="10"/>
  <c r="Q31" i="10"/>
  <c r="Q32" i="10"/>
  <c r="Q33" i="10"/>
  <c r="Q34" i="10"/>
  <c r="Q35" i="10"/>
  <c r="Q36" i="10"/>
  <c r="Q37" i="10"/>
  <c r="Q38" i="10"/>
  <c r="Q39" i="10"/>
  <c r="Q46" i="10"/>
  <c r="Q48" i="10"/>
  <c r="Q49" i="10"/>
  <c r="Q50" i="10"/>
  <c r="Q51" i="10"/>
  <c r="Q52" i="10"/>
  <c r="Q53" i="10"/>
  <c r="Q54" i="10"/>
  <c r="Q55" i="10"/>
  <c r="Q56" i="10"/>
  <c r="Q57" i="10"/>
  <c r="R61" i="10"/>
  <c r="T69" i="10"/>
  <c r="O29" i="10"/>
  <c r="O31" i="10"/>
  <c r="O32" i="10"/>
  <c r="O33" i="10"/>
  <c r="O34" i="10"/>
  <c r="O35" i="10"/>
  <c r="O36" i="10"/>
  <c r="O37" i="10"/>
  <c r="O38" i="10"/>
  <c r="O39" i="10"/>
  <c r="O46" i="10"/>
  <c r="O48" i="10"/>
  <c r="O49" i="10"/>
  <c r="O50" i="10"/>
  <c r="O51" i="10"/>
  <c r="O52" i="10"/>
  <c r="O53" i="10"/>
  <c r="O54" i="10"/>
  <c r="O55" i="10"/>
  <c r="O56" i="10"/>
  <c r="O57" i="10"/>
  <c r="N29" i="10"/>
  <c r="N31" i="10"/>
  <c r="N32" i="10"/>
  <c r="N33" i="10"/>
  <c r="N34" i="10"/>
  <c r="N35" i="10"/>
  <c r="N36" i="10"/>
  <c r="N37" i="10"/>
  <c r="N38" i="10"/>
  <c r="N39" i="10"/>
  <c r="N46" i="10"/>
  <c r="N48" i="10"/>
  <c r="N49" i="10"/>
  <c r="N50" i="10"/>
  <c r="N51" i="10"/>
  <c r="N52" i="10"/>
  <c r="N53" i="10"/>
  <c r="N54" i="10"/>
  <c r="N55" i="10"/>
  <c r="N56" i="10"/>
  <c r="N57" i="10"/>
  <c r="O61" i="10"/>
  <c r="T66" i="10"/>
  <c r="P29" i="10"/>
  <c r="P31" i="10"/>
  <c r="P32" i="10"/>
  <c r="P33" i="10"/>
  <c r="P34" i="10"/>
  <c r="P35" i="10"/>
  <c r="P36" i="10"/>
  <c r="P37" i="10"/>
  <c r="P38" i="10"/>
  <c r="P39" i="10"/>
  <c r="P46" i="10"/>
  <c r="P48" i="10"/>
  <c r="P49" i="10"/>
  <c r="P50" i="10"/>
  <c r="P51" i="10"/>
  <c r="P52" i="10"/>
  <c r="P53" i="10"/>
  <c r="P54" i="10"/>
  <c r="P55" i="10"/>
  <c r="P56" i="10"/>
  <c r="P57" i="10"/>
  <c r="P61" i="10"/>
  <c r="T67" i="10"/>
  <c r="Q61" i="10"/>
  <c r="T68" i="10"/>
  <c r="T71" i="10"/>
  <c r="T73" i="10"/>
  <c r="T74" i="10"/>
  <c r="U69" i="10"/>
  <c r="U67" i="10"/>
  <c r="U68" i="10"/>
  <c r="U71" i="10"/>
  <c r="U73" i="10"/>
  <c r="U74" i="10"/>
  <c r="V69" i="10"/>
  <c r="V68" i="10"/>
  <c r="V71" i="10"/>
  <c r="V73" i="10"/>
  <c r="V74" i="10"/>
  <c r="W69" i="10"/>
  <c r="W71" i="10"/>
  <c r="W73" i="10"/>
  <c r="W74" i="10"/>
  <c r="S69" i="10"/>
  <c r="N61" i="10"/>
  <c r="S65" i="10"/>
  <c r="S71" i="10"/>
  <c r="S66" i="10"/>
  <c r="S67" i="10"/>
  <c r="S68" i="10"/>
  <c r="J57" i="10"/>
  <c r="S19" i="10"/>
  <c r="R19" i="10"/>
  <c r="Q19" i="10"/>
  <c r="P19" i="10"/>
  <c r="O19" i="10"/>
  <c r="F55" i="10"/>
  <c r="G55" i="10"/>
  <c r="H55" i="10"/>
  <c r="I55" i="10"/>
  <c r="X71" i="10"/>
  <c r="X73" i="10"/>
  <c r="X74" i="10"/>
  <c r="L69" i="10"/>
  <c r="R68" i="10"/>
  <c r="L68" i="10"/>
  <c r="R67" i="10"/>
  <c r="Q67" i="10"/>
  <c r="L67" i="10"/>
  <c r="R66" i="10"/>
  <c r="Q66" i="10"/>
  <c r="P66" i="10"/>
  <c r="L66" i="10"/>
  <c r="L65" i="10"/>
  <c r="O64" i="10"/>
  <c r="L60" i="10"/>
  <c r="I57" i="10"/>
  <c r="H57" i="10"/>
  <c r="G57" i="10"/>
  <c r="F57" i="10"/>
  <c r="C52" i="10"/>
  <c r="C51" i="10"/>
  <c r="C50" i="10"/>
  <c r="C49" i="10"/>
  <c r="C48" i="10"/>
  <c r="R45" i="10"/>
  <c r="Q45" i="10"/>
  <c r="P45" i="10"/>
  <c r="O45" i="10"/>
  <c r="N45" i="10"/>
  <c r="M45" i="10"/>
  <c r="L45" i="10"/>
  <c r="J45" i="10"/>
  <c r="I45" i="10"/>
  <c r="H45" i="10"/>
  <c r="G45" i="10"/>
  <c r="F45" i="10"/>
  <c r="E45" i="10"/>
  <c r="D45" i="10"/>
  <c r="N44" i="10"/>
  <c r="L44" i="10"/>
  <c r="J39" i="10"/>
  <c r="I39" i="10"/>
  <c r="H39" i="10"/>
  <c r="G39" i="10"/>
  <c r="F39" i="10"/>
  <c r="S28" i="10" a="1"/>
  <c r="S28" i="10"/>
  <c r="R28" i="10"/>
  <c r="Q28" i="10"/>
  <c r="P28" i="10"/>
  <c r="O28" i="10"/>
  <c r="N28" i="10"/>
  <c r="M28" i="10"/>
  <c r="L28" i="10"/>
  <c r="J28" i="10"/>
  <c r="I28" i="10"/>
  <c r="H28" i="10"/>
  <c r="G28" i="10"/>
  <c r="F28" i="10"/>
  <c r="E28" i="10"/>
  <c r="D28" i="10"/>
  <c r="N27" i="10"/>
  <c r="L27" i="10"/>
  <c r="F27" i="10"/>
  <c r="D27" i="10"/>
  <c r="C23" i="10"/>
  <c r="K20" i="10"/>
  <c r="I20" i="10"/>
  <c r="H20" i="10"/>
  <c r="G20" i="10"/>
  <c r="N19" i="10"/>
  <c r="G19" i="10"/>
  <c r="F19" i="10"/>
  <c r="E19" i="10"/>
  <c r="D19" i="10"/>
  <c r="S18" i="10"/>
  <c r="R18" i="10"/>
  <c r="Q18" i="10"/>
  <c r="P18" i="10"/>
  <c r="O18" i="10"/>
  <c r="N18" i="10"/>
  <c r="I18" i="10"/>
  <c r="H18" i="10"/>
  <c r="G18" i="10"/>
  <c r="F18" i="10"/>
  <c r="E18" i="10"/>
  <c r="D18" i="10"/>
  <c r="C3" i="10"/>
  <c r="C2" i="10"/>
  <c r="C3" i="9"/>
  <c r="C23" i="9"/>
  <c r="J57" i="9"/>
  <c r="X71" i="9"/>
  <c r="X73" i="9"/>
  <c r="L69" i="9"/>
  <c r="L68" i="9"/>
  <c r="L67" i="9"/>
  <c r="L66" i="9"/>
  <c r="L65" i="9"/>
  <c r="O64" i="9"/>
  <c r="L60" i="9"/>
  <c r="J55" i="9"/>
  <c r="I55" i="9"/>
  <c r="I57" i="9"/>
  <c r="H55" i="9"/>
  <c r="H57" i="9"/>
  <c r="G55" i="9"/>
  <c r="F55" i="9"/>
  <c r="F57" i="9"/>
  <c r="J52" i="9"/>
  <c r="C52" i="9"/>
  <c r="C51" i="9"/>
  <c r="C50" i="9"/>
  <c r="C49" i="9"/>
  <c r="C48" i="9"/>
  <c r="R45" i="9"/>
  <c r="Q45" i="9"/>
  <c r="P45" i="9"/>
  <c r="O45" i="9"/>
  <c r="N45" i="9"/>
  <c r="M45" i="9"/>
  <c r="L45" i="9"/>
  <c r="J45" i="9"/>
  <c r="I45" i="9"/>
  <c r="H45" i="9"/>
  <c r="G45" i="9"/>
  <c r="F45" i="9"/>
  <c r="E45" i="9"/>
  <c r="D45" i="9"/>
  <c r="N44" i="9"/>
  <c r="L44" i="9"/>
  <c r="J39" i="9"/>
  <c r="I39" i="9"/>
  <c r="H39" i="9"/>
  <c r="G39" i="9"/>
  <c r="F39" i="9"/>
  <c r="S28" i="9" a="1"/>
  <c r="W28" i="9"/>
  <c r="R28" i="9"/>
  <c r="Q28" i="9"/>
  <c r="P28" i="9"/>
  <c r="O28" i="9"/>
  <c r="N28" i="9"/>
  <c r="M28" i="9"/>
  <c r="L28" i="9"/>
  <c r="J28" i="9"/>
  <c r="I28" i="9"/>
  <c r="H28" i="9"/>
  <c r="G28" i="9"/>
  <c r="F28" i="9"/>
  <c r="E28" i="9"/>
  <c r="D28" i="9"/>
  <c r="N27" i="9"/>
  <c r="L27" i="9"/>
  <c r="F27" i="9"/>
  <c r="D27" i="9"/>
  <c r="S20" i="9"/>
  <c r="K20" i="9"/>
  <c r="S19" i="9"/>
  <c r="R19" i="9"/>
  <c r="Q19" i="9"/>
  <c r="P19" i="9"/>
  <c r="O19" i="9"/>
  <c r="N19" i="9"/>
  <c r="S18" i="9"/>
  <c r="R18" i="9"/>
  <c r="Q18" i="9"/>
  <c r="P18" i="9"/>
  <c r="O18" i="9"/>
  <c r="N18" i="9"/>
  <c r="I20" i="9"/>
  <c r="H20" i="9"/>
  <c r="G20" i="9"/>
  <c r="G19" i="9"/>
  <c r="F19" i="9"/>
  <c r="E19" i="9"/>
  <c r="D19" i="9"/>
  <c r="I18" i="9"/>
  <c r="H18" i="9"/>
  <c r="G18" i="9"/>
  <c r="F18" i="9"/>
  <c r="E18" i="9"/>
  <c r="D18" i="9"/>
  <c r="C2" i="9"/>
  <c r="R55" i="9"/>
  <c r="R56" i="9"/>
  <c r="R53" i="9"/>
  <c r="R51" i="9"/>
  <c r="R50" i="9"/>
  <c r="R49" i="9"/>
  <c r="R48" i="9"/>
  <c r="T28" i="9"/>
  <c r="R52" i="9"/>
  <c r="R20" i="9"/>
  <c r="R54" i="9"/>
  <c r="G57" i="9"/>
  <c r="X74" i="9"/>
  <c r="R57" i="9"/>
  <c r="Q56" i="9"/>
  <c r="Q54" i="9"/>
  <c r="Q52" i="9"/>
  <c r="Q46" i="9"/>
  <c r="Q51" i="9"/>
  <c r="Q49" i="9"/>
  <c r="Q53" i="9"/>
  <c r="Q50" i="9"/>
  <c r="Q48" i="9"/>
  <c r="Q20" i="9"/>
  <c r="Q55" i="9"/>
  <c r="P55" i="9"/>
  <c r="P56" i="9"/>
  <c r="P53" i="9"/>
  <c r="P51" i="9"/>
  <c r="P50" i="9"/>
  <c r="P49" i="9"/>
  <c r="P48" i="9"/>
  <c r="P52" i="9"/>
  <c r="P46" i="9"/>
  <c r="P20" i="9"/>
  <c r="P54" i="9"/>
  <c r="Q57" i="9"/>
  <c r="O56" i="9"/>
  <c r="O54" i="9"/>
  <c r="O52" i="9"/>
  <c r="O46" i="9"/>
  <c r="O53" i="9"/>
  <c r="O50" i="9"/>
  <c r="O48" i="9"/>
  <c r="O51" i="9"/>
  <c r="O49" i="9"/>
  <c r="O20" i="9"/>
  <c r="O55" i="9"/>
  <c r="P57" i="9"/>
  <c r="N55" i="9"/>
  <c r="N56" i="9"/>
  <c r="N53" i="9"/>
  <c r="N51" i="9"/>
  <c r="N50" i="9"/>
  <c r="N49" i="9"/>
  <c r="N48" i="9"/>
  <c r="N54" i="9"/>
  <c r="N20" i="9"/>
  <c r="N52" i="9"/>
  <c r="N46" i="9"/>
  <c r="O57" i="9"/>
  <c r="R33" i="9"/>
  <c r="R35" i="9"/>
  <c r="R37" i="9"/>
  <c r="Q32" i="9"/>
  <c r="Q34" i="9"/>
  <c r="Q36" i="9"/>
  <c r="Q38" i="9"/>
  <c r="Q31" i="9"/>
  <c r="P33" i="9"/>
  <c r="P35" i="9"/>
  <c r="P37" i="9"/>
  <c r="P31" i="9"/>
  <c r="Q29" i="9"/>
  <c r="O32" i="9"/>
  <c r="O34" i="9"/>
  <c r="O36" i="9"/>
  <c r="O38" i="9"/>
  <c r="O29" i="9"/>
  <c r="N33" i="9"/>
  <c r="N35" i="9"/>
  <c r="N37" i="9"/>
  <c r="N31" i="9"/>
  <c r="R32" i="9"/>
  <c r="R34" i="9"/>
  <c r="R36" i="9"/>
  <c r="R38" i="9"/>
  <c r="Q33" i="9"/>
  <c r="Q35" i="9"/>
  <c r="Q37" i="9"/>
  <c r="R31" i="9"/>
  <c r="P32" i="9"/>
  <c r="P34" i="9"/>
  <c r="P36" i="9"/>
  <c r="P38" i="9"/>
  <c r="R29" i="9"/>
  <c r="P29" i="9"/>
  <c r="O33" i="9"/>
  <c r="O35" i="9"/>
  <c r="O37" i="9"/>
  <c r="O31" i="9"/>
  <c r="N32" i="9"/>
  <c r="N34" i="9"/>
  <c r="N36" i="9"/>
  <c r="N38" i="9"/>
  <c r="N29" i="9"/>
  <c r="N57" i="9"/>
  <c r="N39" i="9"/>
  <c r="N61" i="9"/>
  <c r="O65" i="9"/>
  <c r="R39" i="9"/>
  <c r="P39" i="9"/>
  <c r="O39" i="9"/>
  <c r="Q39" i="9"/>
  <c r="R61" i="9"/>
  <c r="U69" i="9"/>
  <c r="O61" i="9"/>
  <c r="P61" i="9"/>
  <c r="S67" i="9"/>
  <c r="Q61" i="9"/>
  <c r="T69" i="9"/>
  <c r="R67" i="9"/>
  <c r="W69" i="9"/>
  <c r="W71" i="9"/>
  <c r="W73" i="9"/>
  <c r="W74" i="9"/>
  <c r="V69" i="9"/>
  <c r="S69" i="9"/>
  <c r="U67" i="9"/>
  <c r="T67" i="9"/>
  <c r="Q67" i="9"/>
  <c r="R66" i="9"/>
  <c r="Q66" i="9"/>
  <c r="T66" i="9"/>
  <c r="P66" i="9"/>
  <c r="S66" i="9"/>
  <c r="T68" i="9"/>
  <c r="U68" i="9"/>
  <c r="V68" i="9"/>
  <c r="V71" i="9"/>
  <c r="V73" i="9"/>
  <c r="V74" i="9"/>
  <c r="R68" i="9"/>
  <c r="S68" i="9"/>
  <c r="T71" i="9"/>
  <c r="T73" i="9"/>
  <c r="T74" i="9"/>
  <c r="U71" i="9"/>
  <c r="U73" i="9"/>
  <c r="U74" i="9"/>
  <c r="S28" i="9"/>
  <c r="U28" i="9"/>
  <c r="V28" i="9"/>
  <c r="P65" i="10"/>
  <c r="V28" i="10"/>
  <c r="R65" i="10"/>
  <c r="T28" i="10"/>
  <c r="S73" i="10"/>
  <c r="Y71" i="10"/>
  <c r="S77" i="10"/>
  <c r="Q65" i="9"/>
  <c r="R65" i="9"/>
  <c r="O65" i="10"/>
  <c r="Q65" i="10"/>
  <c r="Y73" i="10"/>
  <c r="Y74" i="10"/>
  <c r="S74" i="10"/>
  <c r="S65" i="9"/>
  <c r="S71" i="9"/>
  <c r="P65" i="9"/>
  <c r="W28" i="10"/>
  <c r="U28" i="10"/>
  <c r="S73" i="9"/>
  <c r="Y71" i="9"/>
  <c r="S74" i="9"/>
  <c r="Y73" i="9"/>
  <c r="Y74" i="9"/>
</calcChain>
</file>

<file path=xl/comments1.xml><?xml version="1.0" encoding="utf-8"?>
<comments xmlns="http://schemas.openxmlformats.org/spreadsheetml/2006/main">
  <authors>
    <author>Tibell, Bjorn</author>
    <author>Xue, Christine</author>
  </authors>
  <commentList>
    <comment ref="T18" authorId="0">
      <text>
        <r>
          <rPr>
            <sz val="9"/>
            <color indexed="81"/>
            <rFont val="Tahoma"/>
            <family val="2"/>
          </rPr>
          <t>Cells added to update the cumulative index in row 20 to $15/16 consistent with what the AER has noted that the figures in the below two tables should be in.</t>
        </r>
      </text>
    </comment>
    <comment ref="T19" authorId="0">
      <text>
        <r>
          <rPr>
            <sz val="9"/>
            <color indexed="81"/>
            <rFont val="Tahoma"/>
            <family val="2"/>
          </rPr>
          <t>Consistent with RBA's forecast in the February 2015 Statement on Monetary Policy.</t>
        </r>
      </text>
    </comment>
    <comment ref="C28" authorId="1">
      <text>
        <r>
          <rPr>
            <sz val="8"/>
            <color indexed="81"/>
            <rFont val="Tahoma"/>
            <family val="2"/>
          </rPr>
          <t>As set out in the approved PTRM for the current regulatory control period.</t>
        </r>
      </text>
    </comment>
    <comment ref="C45" authorId="1">
      <text>
        <r>
          <rPr>
            <sz val="8"/>
            <color indexed="81"/>
            <rFont val="Tahoma"/>
            <family val="2"/>
          </rPr>
          <t>As set out in the regulatory accounts for the current regulatory control period.</t>
        </r>
      </text>
    </comment>
    <comment ref="C54" authorId="0">
      <text>
        <r>
          <rPr>
            <sz val="9"/>
            <color indexed="81"/>
            <rFont val="Tahoma"/>
            <family val="2"/>
          </rPr>
          <t>AAD has not filled in this row as it is not included in the AA as an exclusion.</t>
        </r>
      </text>
    </comment>
  </commentList>
</comments>
</file>

<file path=xl/comments2.xml><?xml version="1.0" encoding="utf-8"?>
<comments xmlns="http://schemas.openxmlformats.org/spreadsheetml/2006/main">
  <authors>
    <author>Gillian Symmans</author>
  </authors>
  <commentList>
    <comment ref="J53" authorId="0">
      <text>
        <r>
          <rPr>
            <b/>
            <sz val="9"/>
            <color indexed="81"/>
            <rFont val="Tahoma"/>
            <family val="2"/>
          </rPr>
          <t>ActewAGL Distribution:</t>
        </r>
        <r>
          <rPr>
            <sz val="9"/>
            <color indexed="81"/>
            <rFont val="Tahoma"/>
            <family val="2"/>
          </rPr>
          <t xml:space="preserve">
$921,433 removed due to these costs being returned to customers through a subsequent pass through claim (carbon price change)</t>
        </r>
      </text>
    </comment>
  </commentList>
</comments>
</file>

<file path=xl/comments3.xml><?xml version="1.0" encoding="utf-8"?>
<comments xmlns="http://schemas.openxmlformats.org/spreadsheetml/2006/main">
  <authors>
    <author>Gillian Symmans</author>
  </authors>
  <commentList>
    <comment ref="J53" authorId="0">
      <text>
        <r>
          <rPr>
            <b/>
            <sz val="9"/>
            <color indexed="81"/>
            <rFont val="Tahoma"/>
            <family val="2"/>
          </rPr>
          <t>ActewAGL Distribution:</t>
        </r>
        <r>
          <rPr>
            <sz val="9"/>
            <color indexed="81"/>
            <rFont val="Tahoma"/>
            <family val="2"/>
          </rPr>
          <t xml:space="preserve">
$921,433 removed due to these costs being returned to customers through a subsequent pass through claim (carbon price change)</t>
        </r>
      </text>
    </comment>
  </commentList>
</comments>
</file>

<file path=xl/sharedStrings.xml><?xml version="1.0" encoding="utf-8"?>
<sst xmlns="http://schemas.openxmlformats.org/spreadsheetml/2006/main" count="354" uniqueCount="95">
  <si>
    <t>REGULATORY REPORTING STATEMENT</t>
  </si>
  <si>
    <t>Instructions</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</si>
  <si>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</si>
  <si>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</si>
  <si>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</si>
  <si>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</si>
  <si>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Actual and estimated inflation</t>
  </si>
  <si>
    <t>Actual</t>
  </si>
  <si>
    <t>Estimate</t>
  </si>
  <si>
    <t>2015-16</t>
  </si>
  <si>
    <t>ABS CPI index - sum of four quarters to December (old base), one year lagged</t>
  </si>
  <si>
    <t>ABS CPI index - sum of four quarters to December (rebased index in Sep 2012), one year lagged</t>
  </si>
  <si>
    <t>Previous period</t>
  </si>
  <si>
    <t>Current regulatory control period</t>
  </si>
  <si>
    <t>Forthcoming regulatory control period</t>
  </si>
  <si>
    <t>ED_EBS7511_00001</t>
  </si>
  <si>
    <t>Total opex allowance</t>
  </si>
  <si>
    <t xml:space="preserve">Less approved excludable expenditure </t>
  </si>
  <si>
    <t>ED_EBS7511_00002</t>
  </si>
  <si>
    <t>Debt raising expenditure</t>
  </si>
  <si>
    <t>ED_EBS7511_00003</t>
  </si>
  <si>
    <t>Self insurance</t>
  </si>
  <si>
    <t>ED_EBS7511_00004</t>
  </si>
  <si>
    <t>Insurance</t>
  </si>
  <si>
    <t>ED_EBS7511_00005</t>
  </si>
  <si>
    <t>Superannuation</t>
  </si>
  <si>
    <t>ED_EBS7511_00006</t>
  </si>
  <si>
    <t>Non controllable expenditure (re: part 6)</t>
  </si>
  <si>
    <t>ED_EBS7511_00007</t>
  </si>
  <si>
    <t>Capitalisation policy changes</t>
  </si>
  <si>
    <t>ED_EBS7511_00008</t>
  </si>
  <si>
    <t>Adjustment due to changes in scope</t>
  </si>
  <si>
    <t>ED_EBS7511_00009</t>
  </si>
  <si>
    <t>Adjustment due to changes in number of connections</t>
  </si>
  <si>
    <t>$m, Actual</t>
  </si>
  <si>
    <t>ED_EBS7512_0001</t>
  </si>
  <si>
    <t xml:space="preserve">Total actual opex </t>
  </si>
  <si>
    <t xml:space="preserve">Approved excludable expenditure - actual </t>
  </si>
  <si>
    <t>ED_EBS7512_0002</t>
  </si>
  <si>
    <t>ED_EBS7512_0003</t>
  </si>
  <si>
    <t>ED_EBS7512_0004</t>
  </si>
  <si>
    <t>ED_EBS7512_0005</t>
  </si>
  <si>
    <t>ED_EBS7512_0006</t>
  </si>
  <si>
    <t>ED_EBS7512_0007</t>
  </si>
  <si>
    <t>Opex associated with approved cost pass through</t>
  </si>
  <si>
    <t>ED_EBS7512_0008</t>
  </si>
  <si>
    <t>ED_EBS7512_0009</t>
  </si>
  <si>
    <t>Movements in provisions related to opex</t>
  </si>
  <si>
    <t>ED_EBS7512_0010</t>
  </si>
  <si>
    <t>Other adjustments or exclusions required by the EBSS</t>
  </si>
  <si>
    <t>ED_EBS7512_0012</t>
  </si>
  <si>
    <t>Carryover</t>
  </si>
  <si>
    <t xml:space="preserve">Total </t>
  </si>
  <si>
    <t>ED_EBS7512_0013</t>
  </si>
  <si>
    <t>ED_EBS7512_0014</t>
  </si>
  <si>
    <t>ED_EBS7512_0015</t>
  </si>
  <si>
    <t>ED_EBS7512_0016</t>
  </si>
  <si>
    <t>ED_EBS7512_0017</t>
  </si>
  <si>
    <t xml:space="preserve">Total Carryover Amount </t>
  </si>
  <si>
    <t>ED_EBS752_00001</t>
  </si>
  <si>
    <t>ED_EBS752_00006</t>
  </si>
  <si>
    <t>2016-17</t>
  </si>
  <si>
    <t>2017-18</t>
  </si>
  <si>
    <t>2018-19</t>
  </si>
  <si>
    <t>2019-20</t>
  </si>
  <si>
    <t>Inflation rate (per cent), no lagging</t>
  </si>
  <si>
    <t>PTRM inputs ($ million, 2015-16)</t>
  </si>
  <si>
    <t>PTRM inputs ($ million,  2014-15)</t>
  </si>
  <si>
    <t>2020-21</t>
  </si>
  <si>
    <t>7.5 EFFICIENCY CARRYOVER MECHANISM  - ROLLING CARRY-OVER MECHANISM</t>
  </si>
  <si>
    <t>Table 7.5.1.1 - Opex allowance applicable to ECM (ECM target)</t>
  </si>
  <si>
    <t>Table 7.5.1.2 - Actual and estimated opex applicable to ECM</t>
  </si>
  <si>
    <t>Actual opex for ECM purposes</t>
  </si>
  <si>
    <t>Forecast opex for ECM purposes</t>
  </si>
  <si>
    <t>Total</t>
  </si>
  <si>
    <t>UAG costs</t>
  </si>
  <si>
    <t>Adjusted forecast opex</t>
  </si>
  <si>
    <t>ED_EBS752_00007</t>
  </si>
  <si>
    <t>Payments made in respect of non-controllable costs (UNFT, levies)</t>
  </si>
  <si>
    <t>Superannucation costs</t>
  </si>
  <si>
    <t>ED_EBS752_00005</t>
  </si>
  <si>
    <t>Insurance costs (other than self insurance)</t>
  </si>
  <si>
    <t>ED_EBS752_00004</t>
  </si>
  <si>
    <t>ED_EBS752_00003</t>
  </si>
  <si>
    <t>ED_EBS752_00002</t>
  </si>
  <si>
    <t>Less excluded expenditure</t>
  </si>
  <si>
    <t>Forecast opex</t>
  </si>
  <si>
    <t>Table 7.5.2 - Proposed forecast opex for the EBSS for the forthcoming regulatory control period</t>
  </si>
  <si>
    <t>PTRM inputs</t>
  </si>
  <si>
    <t>Actual opex for EBSS purposes</t>
  </si>
  <si>
    <t>Table 7.5.1.2 - Actual and estimated opex applicable to EBSS</t>
  </si>
  <si>
    <t>Forecast opex for EBSS purposes</t>
  </si>
  <si>
    <t>Table 7.5.1.1 - Opex allowance applicable to EBSS (EBSS target)</t>
  </si>
  <si>
    <t>Inflation rate (per cent), one year lagged.</t>
  </si>
  <si>
    <t>7.5 EFFICIENCY BENEFIT SHARING SCHEME - ROLLING CARRY-OVER MECHANISM</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</si>
</sst>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0.0_ ;\-#,##0.0\ "/>
    <numFmt numFmtId="169" formatCode="#,##0_ ;\(#,##0\)_ "/>
    <numFmt numFmtId="170" formatCode="_-* #,##0.0_-;\-* #,##0.0_-;_-* &quot;-&quot;??_-;_-@_-"/>
    <numFmt numFmtId="171" formatCode="_-* #,##0.000_-;\-* #,##0.000_-;_-* &quot;-&quot;??_-;_-@_-"/>
    <numFmt numFmtId="172" formatCode="0.000"/>
    <numFmt numFmtId="173" formatCode="#,##0.00_ ;\-#,##0.00\ "/>
    <numFmt numFmtId="174" formatCode="_(#,##0_);\(#,##0\);_(&quot;-&quot;_)"/>
    <numFmt numFmtId="175" formatCode="_(* #,##0_);_(* \(#,##0\);_(* &quot;-&quot;_);_(@_)"/>
    <numFmt numFmtId="176" formatCode="_([$€-2]* #,##0.00_);_([$€-2]* \(#,##0.00\);_([$€-2]* &quot;-&quot;??_)"/>
    <numFmt numFmtId="177" formatCode="_(&quot;$&quot;* #,##0.00_);_(&quot;$&quot;* \(#,##0.00\);_(&quot;$&quot;* &quot;-&quot;??_);_(@_)"/>
    <numFmt numFmtId="178" formatCode="_(* #,##0.0_);_(* \(#,##0.0\);_(* &quot;-&quot;?_);_(@_)"/>
    <numFmt numFmtId="179" formatCode="#,##0_);\(#,##0\);\-_)"/>
    <numFmt numFmtId="180" formatCode="0.00%_);\(0.00%\);\-_%_)"/>
    <numFmt numFmtId="181" formatCode="_-* #,##0.00_-;[Red]\(#,##0.00\)_-;_-* &quot;-&quot;??_-;_-@_-"/>
    <numFmt numFmtId="182" formatCode="[$-C09]dd\-mmm\-yy;@"/>
    <numFmt numFmtId="183" formatCode="_(&quot;$&quot;#,##0.0_);\(&quot;$&quot;#,##0.0\);_(&quot;-&quot;_)"/>
    <numFmt numFmtId="184" formatCode="_)d\-mmm\-yy_);_)d\-mmm\-yy_);_)&quot;-&quot;_)"/>
    <numFmt numFmtId="185" formatCode="_(#,##0.0\x_);\(#,##0.0\x\);_(&quot;-&quot;_)"/>
    <numFmt numFmtId="186" formatCode="_(#,##0.0_);\(#,##0.0\);_(&quot;-&quot;_)"/>
    <numFmt numFmtId="187" formatCode="_(#,##0.0%_);\(#,##0.0%\);_(&quot;-&quot;_)"/>
    <numFmt numFmtId="188" formatCode="_(###0_);\(###0\);_(&quot;-&quot;_)"/>
    <numFmt numFmtId="189" formatCode="_(&quot;$&quot;* #,##0_);_(&quot;$&quot;* \(#,##0\);_(&quot;$&quot;* &quot;-&quot;_);_(@_)"/>
    <numFmt numFmtId="190" formatCode="mm/dd/yy"/>
    <numFmt numFmtId="191" formatCode="0_);[Red]\(0\)"/>
    <numFmt numFmtId="192" formatCode="0.0%"/>
    <numFmt numFmtId="193" formatCode=";;;"/>
    <numFmt numFmtId="194" formatCode="0;\-0;0;* @"/>
    <numFmt numFmtId="195" formatCode="#,##0.000_);\(#,##0.000\);\-_)"/>
    <numFmt numFmtId="196" formatCode="dd/mmm"/>
    <numFmt numFmtId="197" formatCode="_(* #,##0_);_(* \(#,##0\);_(* &quot;-&quot;?_);_(@_)"/>
    <numFmt numFmtId="198" formatCode="_(#,##0_);\(#,##0\);_(#,##0_)"/>
    <numFmt numFmtId="199" formatCode="#,##0.0_);\(#,##0.0\)"/>
    <numFmt numFmtId="200" formatCode="0.00_)"/>
    <numFmt numFmtId="201" formatCode="#,##0;[Red]\(#,##0.0\)"/>
    <numFmt numFmtId="202" formatCode="#,##0_ ;[Red]\(#,##0\)\ "/>
    <numFmt numFmtId="203" formatCode="#,##0.00;\(#,##0.00\)"/>
    <numFmt numFmtId="204" formatCode="_)d\-mmm\-yy_)"/>
    <numFmt numFmtId="205" formatCode="_(###0_);\(###0\);_(###0_)"/>
    <numFmt numFmtId="206" formatCode="#,##0.0000_);[Red]\(#,##0.0000\)"/>
    <numFmt numFmtId="208" formatCode="_-* #,##0.00000_-;\-* #,##0.00000_-;_-* &quot;-&quot;??_-;_-@_-"/>
  </numFmts>
  <fonts count="16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6"/>
      <color theme="0"/>
      <name val="Arial"/>
      <family val="2"/>
    </font>
    <font>
      <sz val="18"/>
      <color indexed="9"/>
      <name val="Arial"/>
      <family val="2"/>
    </font>
    <font>
      <b/>
      <sz val="10"/>
      <name val="Arial"/>
      <family val="2"/>
    </font>
    <font>
      <vertAlign val="subscript"/>
      <sz val="10"/>
      <name val="Arial"/>
      <family val="2"/>
    </font>
    <font>
      <sz val="10"/>
      <name val="Arial"/>
      <family val="2"/>
    </font>
    <font>
      <b/>
      <sz val="12"/>
      <name val="Arial"/>
      <family val="2"/>
    </font>
    <font>
      <b/>
      <sz val="14"/>
      <color theme="1"/>
      <name val="Arial"/>
      <family val="2"/>
    </font>
    <font>
      <b/>
      <sz val="14"/>
      <name val="Arial"/>
      <family val="2"/>
    </font>
    <font>
      <b/>
      <sz val="11"/>
      <name val="Arial"/>
      <family val="2"/>
    </font>
    <font>
      <sz val="11"/>
      <color theme="1"/>
      <name val="Arial"/>
      <family val="2"/>
    </font>
    <font>
      <sz val="10"/>
      <color theme="1"/>
      <name val="Arial"/>
      <family val="2"/>
    </font>
    <font>
      <b/>
      <sz val="14"/>
      <color theme="0"/>
      <name val="Arial"/>
      <family val="2"/>
    </font>
    <font>
      <sz val="14"/>
      <name val="Calibri"/>
      <family val="2"/>
      <scheme val="minor"/>
    </font>
    <font>
      <sz val="12"/>
      <color theme="1"/>
      <name val="Calibri"/>
      <family val="2"/>
      <scheme val="minor"/>
    </font>
    <font>
      <sz val="12"/>
      <name val="Calibri"/>
      <family val="2"/>
      <scheme val="minor"/>
    </font>
    <font>
      <b/>
      <sz val="12"/>
      <color theme="1"/>
      <name val="Arial"/>
      <family val="2"/>
    </font>
    <font>
      <b/>
      <sz val="11"/>
      <color theme="1"/>
      <name val="Arial"/>
      <family val="2"/>
    </font>
    <font>
      <i/>
      <sz val="10"/>
      <name val="Arial"/>
      <family val="2"/>
    </font>
    <font>
      <sz val="5"/>
      <name val="Arial"/>
      <family val="2"/>
    </font>
    <font>
      <b/>
      <sz val="11"/>
      <color theme="0"/>
      <name val="Arial"/>
      <family val="2"/>
    </font>
    <font>
      <b/>
      <sz val="10"/>
      <color theme="0"/>
      <name val="Arial"/>
      <family val="2"/>
    </font>
    <font>
      <i/>
      <sz val="11"/>
      <color theme="1"/>
      <name val="Arial"/>
      <family val="2"/>
    </font>
    <font>
      <b/>
      <sz val="12"/>
      <color indexed="8"/>
      <name val="Calibri"/>
      <family val="2"/>
    </font>
    <font>
      <b/>
      <i/>
      <sz val="10"/>
      <name val="Arial"/>
      <family val="2"/>
    </font>
    <font>
      <vertAlign val="superscript"/>
      <sz val="5"/>
      <name val="Arial"/>
      <family val="2"/>
    </font>
    <font>
      <i/>
      <sz val="11"/>
      <color rgb="FF0070C0"/>
      <name val="Calibri"/>
      <family val="2"/>
      <scheme val="minor"/>
    </font>
    <font>
      <sz val="11"/>
      <color rgb="FF0070C0"/>
      <name val="Calibri"/>
      <family val="2"/>
      <scheme val="minor"/>
    </font>
    <font>
      <sz val="9"/>
      <color indexed="81"/>
      <name val="Tahoma"/>
      <family val="2"/>
    </font>
    <font>
      <sz val="8"/>
      <name val="Arial"/>
      <family val="2"/>
    </font>
    <font>
      <sz val="8"/>
      <color theme="1"/>
      <name val="Arial"/>
      <family val="2"/>
    </font>
    <font>
      <sz val="8"/>
      <color indexed="8"/>
      <name val="Calibri"/>
      <family val="2"/>
      <scheme val="minor"/>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b/>
      <sz val="10"/>
      <color indexed="9"/>
      <name val="Arial"/>
      <family val="2"/>
    </font>
    <font>
      <sz val="12"/>
      <name val="Arial"/>
      <family val="2"/>
    </font>
    <font>
      <sz val="10"/>
      <name val="Helv"/>
      <charset val="204"/>
    </font>
    <font>
      <sz val="14"/>
      <name val="System"/>
      <family val="2"/>
    </font>
    <font>
      <b/>
      <sz val="11"/>
      <color indexed="62"/>
      <name val="Calibri"/>
      <family val="2"/>
    </font>
    <font>
      <sz val="10"/>
      <name val="Helv"/>
    </font>
    <font>
      <sz val="11"/>
      <color indexed="8"/>
      <name val="Calibri"/>
      <family val="2"/>
    </font>
    <font>
      <sz val="11"/>
      <color indexed="9"/>
      <name val="Calibri"/>
      <family val="2"/>
    </font>
    <font>
      <sz val="11"/>
      <color theme="1" tint="0.24994659260841701"/>
      <name val="Calibri"/>
      <family val="2"/>
    </font>
    <font>
      <sz val="9"/>
      <name val="AGaramond"/>
    </font>
    <font>
      <sz val="8"/>
      <name val="Calibri"/>
      <family val="2"/>
      <scheme val="minor"/>
    </font>
    <font>
      <sz val="10"/>
      <name val="Times New Roman"/>
      <family val="1"/>
    </font>
    <font>
      <sz val="11"/>
      <color indexed="20"/>
      <name val="Calibri"/>
      <family val="2"/>
    </font>
    <font>
      <sz val="10"/>
      <name val="Helvetica"/>
      <family val="2"/>
    </font>
    <font>
      <b/>
      <sz val="11"/>
      <color indexed="9"/>
      <name val="Calibri"/>
      <family val="2"/>
    </font>
    <font>
      <sz val="10"/>
      <color indexed="12"/>
      <name val="Helvetica"/>
      <family val="2"/>
    </font>
    <font>
      <b/>
      <sz val="11"/>
      <color indexed="52"/>
      <name val="Calibri"/>
      <family val="2"/>
      <scheme val="minor"/>
    </font>
    <font>
      <b/>
      <sz val="11"/>
      <color indexed="52"/>
      <name val="Calibri"/>
      <family val="2"/>
    </font>
    <font>
      <b/>
      <sz val="11"/>
      <color indexed="10"/>
      <name val="Calibri"/>
      <family val="2"/>
    </font>
    <font>
      <sz val="8"/>
      <name val="Tahoma"/>
      <family val="2"/>
    </font>
    <font>
      <sz val="10"/>
      <name val="MS Sans Serif"/>
      <family val="2"/>
    </font>
    <font>
      <sz val="10"/>
      <color indexed="24"/>
      <name val="Arial"/>
      <family val="2"/>
    </font>
    <font>
      <sz val="10"/>
      <name val="Verdana"/>
      <family val="2"/>
    </font>
    <font>
      <sz val="9"/>
      <name val="Tms Rmn"/>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theme="3"/>
      <name val="Arial"/>
      <family val="2"/>
    </font>
    <font>
      <b/>
      <sz val="15"/>
      <color indexed="56"/>
      <name val="Calibri"/>
      <family val="2"/>
      <scheme val="minor"/>
    </font>
    <font>
      <b/>
      <sz val="15"/>
      <color indexed="62"/>
      <name val="Calibri"/>
      <family val="2"/>
    </font>
    <font>
      <b/>
      <sz val="15"/>
      <color indexed="56"/>
      <name val="Calibri"/>
      <family val="2"/>
    </font>
    <font>
      <b/>
      <sz val="15"/>
      <color indexed="56"/>
      <name val="Arial"/>
      <family val="2"/>
    </font>
    <font>
      <b/>
      <sz val="10"/>
      <name val="Cambria"/>
      <family val="2"/>
      <scheme val="major"/>
    </font>
    <font>
      <b/>
      <sz val="13"/>
      <color theme="3"/>
      <name val="Arial"/>
      <family val="2"/>
    </font>
    <font>
      <b/>
      <sz val="13"/>
      <color indexed="56"/>
      <name val="Calibri"/>
      <family val="2"/>
      <scheme val="minor"/>
    </font>
    <font>
      <b/>
      <sz val="13"/>
      <color indexed="62"/>
      <name val="Calibri"/>
      <family val="2"/>
    </font>
    <font>
      <b/>
      <sz val="13"/>
      <color indexed="56"/>
      <name val="Calibri"/>
      <family val="2"/>
    </font>
    <font>
      <b/>
      <sz val="13"/>
      <color indexed="56"/>
      <name val="Arial"/>
      <family val="2"/>
    </font>
    <font>
      <b/>
      <sz val="9"/>
      <name val="Cambria"/>
      <family val="2"/>
      <scheme val="major"/>
    </font>
    <font>
      <b/>
      <sz val="11"/>
      <color indexed="56"/>
      <name val="Calibri"/>
      <family val="2"/>
    </font>
    <font>
      <b/>
      <sz val="8"/>
      <name val="Cambria"/>
      <family val="2"/>
      <scheme val="major"/>
    </font>
    <font>
      <b/>
      <sz val="11"/>
      <color indexed="56"/>
      <name val="Calibri"/>
      <family val="2"/>
      <scheme val="minor"/>
    </font>
    <font>
      <sz val="8"/>
      <name val="Cambria"/>
      <family val="2"/>
      <scheme val="major"/>
    </font>
    <font>
      <b/>
      <sz val="8.5"/>
      <name val="Univers 65"/>
      <family val="2"/>
    </font>
    <font>
      <u/>
      <sz val="10"/>
      <color indexed="12"/>
      <name val="Arial"/>
      <family val="2"/>
    </font>
    <font>
      <u/>
      <sz val="10"/>
      <color indexed="12"/>
      <name val="MS Sans Serif"/>
      <family val="2"/>
    </font>
    <font>
      <u/>
      <sz val="8"/>
      <color theme="10"/>
      <name val="Arial"/>
      <family val="2"/>
    </font>
    <font>
      <b/>
      <sz val="10"/>
      <color indexed="56"/>
      <name val="Wingdings"/>
      <charset val="2"/>
    </font>
    <font>
      <b/>
      <sz val="10"/>
      <color indexed="21"/>
      <name val="Wingdings"/>
      <charset val="2"/>
    </font>
    <font>
      <b/>
      <u/>
      <sz val="8"/>
      <color indexed="56"/>
      <name val="Arial"/>
      <family val="2"/>
    </font>
    <font>
      <b/>
      <u/>
      <sz val="8"/>
      <color indexed="21"/>
      <name val="Calibri"/>
      <family val="2"/>
      <scheme val="minor"/>
    </font>
    <font>
      <b/>
      <u/>
      <sz val="10"/>
      <color indexed="21"/>
      <name val="Calibri"/>
      <family val="2"/>
      <scheme val="minor"/>
    </font>
    <font>
      <b/>
      <u/>
      <sz val="9"/>
      <color indexed="21"/>
      <name val="Calibri"/>
      <family val="2"/>
      <scheme val="minor"/>
    </font>
    <font>
      <sz val="8"/>
      <color indexed="21"/>
      <name val="Calibri"/>
      <family val="2"/>
      <scheme val="minor"/>
    </font>
    <font>
      <sz val="8"/>
      <color indexed="12"/>
      <name val="Arial"/>
      <family val="2"/>
    </font>
    <font>
      <sz val="9"/>
      <name val="Arial"/>
      <family val="2"/>
    </font>
    <font>
      <sz val="11"/>
      <name val="Arial"/>
      <family val="2"/>
    </font>
    <font>
      <sz val="11"/>
      <color indexed="62"/>
      <name val="Calibri"/>
      <family val="2"/>
    </font>
    <font>
      <sz val="8"/>
      <color indexed="8"/>
      <name val="Arial"/>
      <family val="2"/>
    </font>
    <font>
      <b/>
      <sz val="9"/>
      <color indexed="9"/>
      <name val="Arial"/>
      <family val="2"/>
    </font>
    <font>
      <sz val="11"/>
      <color indexed="52"/>
      <name val="Calibri"/>
      <family val="2"/>
      <scheme val="minor"/>
    </font>
    <font>
      <sz val="11"/>
      <color indexed="10"/>
      <name val="Calibri"/>
      <family val="2"/>
    </font>
    <font>
      <sz val="11"/>
      <color indexed="52"/>
      <name val="Calibri"/>
      <family val="2"/>
    </font>
    <font>
      <b/>
      <sz val="9"/>
      <name val="Arial"/>
      <family val="2"/>
    </font>
    <font>
      <b/>
      <sz val="8"/>
      <name val="Arial"/>
      <family val="2"/>
    </font>
    <font>
      <b/>
      <sz val="8"/>
      <name val="Calibri"/>
      <family val="2"/>
      <scheme val="minor"/>
    </font>
    <font>
      <sz val="10"/>
      <color indexed="12"/>
      <name val="Arial"/>
      <family val="2"/>
    </font>
    <font>
      <sz val="12"/>
      <color indexed="14"/>
      <name val="Arial"/>
      <family val="2"/>
    </font>
    <font>
      <b/>
      <sz val="12"/>
      <name val="Cambria"/>
      <family val="2"/>
      <scheme val="major"/>
    </font>
    <font>
      <sz val="11"/>
      <color indexed="60"/>
      <name val="Calibri"/>
      <family val="2"/>
      <scheme val="minor"/>
    </font>
    <font>
      <sz val="11"/>
      <color indexed="19"/>
      <name val="Calibri"/>
      <family val="2"/>
    </font>
    <font>
      <sz val="11"/>
      <color indexed="60"/>
      <name val="Calibri"/>
      <family val="2"/>
    </font>
    <font>
      <b/>
      <i/>
      <sz val="16"/>
      <name val="Helv"/>
    </font>
    <font>
      <sz val="8"/>
      <color theme="1"/>
      <name val="Tahoma"/>
      <family val="2"/>
    </font>
    <font>
      <sz val="8"/>
      <color indexed="8"/>
      <name val="Tahoma"/>
      <family val="2"/>
    </font>
    <font>
      <sz val="11"/>
      <color theme="1"/>
      <name val="Calibri"/>
      <family val="2"/>
    </font>
    <font>
      <sz val="12"/>
      <name val="Arial MT"/>
    </font>
    <font>
      <sz val="10"/>
      <color indexed="8"/>
      <name val="Arial"/>
      <family val="2"/>
    </font>
    <font>
      <sz val="10"/>
      <name val="Courier"/>
      <family val="3"/>
    </font>
    <font>
      <b/>
      <sz val="11"/>
      <color rgb="FF3F3F3F"/>
      <name val="Arial"/>
      <family val="2"/>
    </font>
    <font>
      <b/>
      <sz val="11"/>
      <color indexed="63"/>
      <name val="Calibri"/>
      <family val="2"/>
    </font>
    <font>
      <b/>
      <sz val="11"/>
      <color indexed="63"/>
      <name val="Arial"/>
      <family val="2"/>
    </font>
    <font>
      <b/>
      <i/>
      <sz val="10"/>
      <color indexed="8"/>
      <name val="Arial"/>
      <family val="2"/>
    </font>
    <font>
      <b/>
      <sz val="10"/>
      <color indexed="17"/>
      <name val="Arial"/>
      <family val="2"/>
    </font>
    <font>
      <b/>
      <sz val="10"/>
      <color indexed="13"/>
      <name val="Arial"/>
      <family val="2"/>
    </font>
    <font>
      <sz val="8.5"/>
      <name val="Univers 55"/>
      <family val="2"/>
    </font>
    <font>
      <b/>
      <sz val="13"/>
      <name val="Cambria"/>
      <family val="2"/>
      <scheme val="major"/>
    </font>
    <font>
      <b/>
      <sz val="14"/>
      <name val="Cambria"/>
      <family val="2"/>
      <scheme val="major"/>
    </font>
    <font>
      <sz val="10"/>
      <color indexed="18"/>
      <name val="Times New Roman"/>
      <family val="1"/>
    </font>
    <font>
      <b/>
      <sz val="10"/>
      <name val="MS Sans Serif"/>
      <family val="2"/>
    </font>
    <font>
      <b/>
      <sz val="18"/>
      <color indexed="62"/>
      <name val="Cambria"/>
      <family val="2"/>
    </font>
    <font>
      <sz val="12"/>
      <color indexed="8"/>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sz val="18"/>
      <color indexed="9"/>
      <name val="Arial"/>
      <family val="2"/>
    </font>
    <font>
      <b/>
      <sz val="12"/>
      <color indexed="9"/>
      <name val="Arial"/>
      <family val="2"/>
    </font>
    <font>
      <b/>
      <sz val="18"/>
      <color indexed="56"/>
      <name val="Cambria"/>
      <family val="2"/>
    </font>
    <font>
      <b/>
      <u/>
      <sz val="9.5"/>
      <color indexed="56"/>
      <name val="Arial"/>
      <family val="2"/>
    </font>
    <font>
      <u/>
      <sz val="8"/>
      <color indexed="56"/>
      <name val="Arial"/>
      <family val="2"/>
    </font>
    <font>
      <sz val="11"/>
      <name val="돋움"/>
      <family val="3"/>
      <charset val="129"/>
    </font>
    <font>
      <sz val="10"/>
      <name val="Arial"/>
      <family val="2"/>
    </font>
    <font>
      <sz val="10"/>
      <color rgb="FFFF0000"/>
      <name val="Arial"/>
      <family val="2"/>
    </font>
    <font>
      <b/>
      <sz val="10"/>
      <color indexed="22"/>
      <name val="Arial"/>
      <family val="2"/>
    </font>
    <font>
      <sz val="8"/>
      <color indexed="81"/>
      <name val="Tahoma"/>
      <family val="2"/>
    </font>
  </fonts>
  <fills count="100">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theme="0" tint="-0.34998626667073579"/>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indexed="26"/>
        <bgColor indexed="64"/>
      </patternFill>
    </fill>
    <fill>
      <patternFill patternType="solid">
        <fgColor theme="0" tint="-0.14996795556505021"/>
        <bgColor indexed="64"/>
      </patternFill>
    </fill>
    <fill>
      <patternFill patternType="solid">
        <fgColor theme="1" tint="0.249977111117893"/>
        <bgColor indexed="64"/>
      </patternFill>
    </fill>
    <fill>
      <patternFill patternType="solid">
        <fgColor theme="4" tint="0.39997558519241921"/>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indexed="26"/>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rgb="FFD7DDF5"/>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4F81BD"/>
        <bgColor indexed="64"/>
      </patternFill>
    </fill>
    <fill>
      <patternFill patternType="solid">
        <fgColor indexed="22"/>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7" tint="0.59996337778862885"/>
        <bgColor indexed="64"/>
      </patternFill>
    </fill>
    <fill>
      <patternFill patternType="solid">
        <fgColor indexed="43"/>
        <bgColor indexed="64"/>
      </patternFill>
    </fill>
    <fill>
      <patternFill patternType="solid">
        <fgColor indexed="46"/>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13"/>
      </patternFill>
    </fill>
    <fill>
      <patternFill patternType="solid">
        <fgColor indexed="17"/>
      </patternFill>
    </fill>
    <fill>
      <patternFill patternType="mediumGray">
        <fgColor indexed="22"/>
      </patternFill>
    </fill>
    <fill>
      <patternFill patternType="solid">
        <fgColor indexed="50"/>
        <bgColor indexed="64"/>
      </patternFill>
    </fill>
    <fill>
      <patternFill patternType="solid">
        <fgColor indexed="38"/>
      </patternFill>
    </fill>
  </fills>
  <borders count="1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indexed="64"/>
      </right>
      <top style="medium">
        <color indexed="64"/>
      </top>
      <bottom style="thin">
        <color theme="0" tint="-0.34998626667073579"/>
      </bottom>
      <diagonal/>
    </border>
    <border>
      <left style="thin">
        <color indexed="64"/>
      </left>
      <right style="thin">
        <color indexed="64"/>
      </right>
      <top/>
      <bottom style="thin">
        <color indexed="64"/>
      </bottom>
      <diagonal/>
    </border>
    <border>
      <left style="thin">
        <color indexed="64"/>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thin">
        <color indexed="64"/>
      </right>
      <top style="medium">
        <color indexed="64"/>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theme="0" tint="-0.34998626667073579"/>
      </top>
      <bottom style="medium">
        <color auto="1"/>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thin">
        <color theme="0" tint="-0.34998626667073579"/>
      </left>
      <right style="medium">
        <color indexed="64"/>
      </right>
      <top style="thin">
        <color theme="0" tint="-0.34998626667073579"/>
      </top>
      <bottom style="medium">
        <color auto="1"/>
      </bottom>
      <diagonal/>
    </border>
    <border>
      <left style="thin">
        <color theme="0" tint="-0.34998626667073579"/>
      </left>
      <right/>
      <top style="thin">
        <color theme="0" tint="-0.34998626667073579"/>
      </top>
      <bottom style="medium">
        <color auto="1"/>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indexed="64"/>
      </right>
      <top/>
      <bottom style="thin">
        <color theme="0" tint="-0.34998626667073579"/>
      </bottom>
      <diagonal/>
    </border>
    <border>
      <left/>
      <right style="medium">
        <color indexed="64"/>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auto="1"/>
      </bottom>
      <diagonal/>
    </border>
    <border>
      <left style="medium">
        <color indexed="64"/>
      </left>
      <right style="thin">
        <color indexed="64"/>
      </right>
      <top/>
      <bottom/>
      <diagonal/>
    </border>
    <border>
      <left style="medium">
        <color indexed="64"/>
      </left>
      <right/>
      <top/>
      <bottom style="thin">
        <color theme="0" tint="-0.24994659260841701"/>
      </bottom>
      <diagonal/>
    </border>
    <border>
      <left/>
      <right/>
      <top/>
      <bottom style="thin">
        <color theme="0" tint="-0.24994659260841701"/>
      </bottom>
      <diagonal/>
    </border>
    <border>
      <left style="thin">
        <color theme="0" tint="-0.34998626667073579"/>
      </left>
      <right/>
      <top/>
      <bottom style="medium">
        <color auto="1"/>
      </bottom>
      <diagonal/>
    </border>
    <border>
      <left style="medium">
        <color indexed="64"/>
      </left>
      <right style="thin">
        <color theme="0" tint="-0.34998626667073579"/>
      </right>
      <top style="medium">
        <color indexed="64"/>
      </top>
      <bottom style="medium">
        <color auto="1"/>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right style="medium">
        <color indexed="64"/>
      </right>
      <top/>
      <bottom style="thin">
        <color indexed="64"/>
      </bottom>
      <diagonal/>
    </border>
    <border>
      <left style="medium">
        <color indexed="64"/>
      </left>
      <right/>
      <top style="medium">
        <color auto="1"/>
      </top>
      <bottom style="thin">
        <color indexed="64"/>
      </bottom>
      <diagonal/>
    </border>
    <border>
      <left/>
      <right/>
      <top style="medium">
        <color indexed="64"/>
      </top>
      <bottom style="thin">
        <color indexed="64"/>
      </bottom>
      <diagonal/>
    </border>
    <border>
      <left/>
      <right/>
      <top style="thin">
        <color theme="0" tint="-0.34998626667073579"/>
      </top>
      <bottom style="thin">
        <color theme="0" tint="-0.34998626667073579"/>
      </bottom>
      <diagonal/>
    </border>
    <border>
      <left style="thin">
        <color indexed="64"/>
      </left>
      <right style="thin">
        <color indexed="64"/>
      </right>
      <top style="medium">
        <color indexed="64"/>
      </top>
      <bottom style="medium">
        <color indexed="64"/>
      </bottom>
      <diagonal/>
    </border>
    <border>
      <left style="medium">
        <color indexed="18"/>
      </left>
      <right style="medium">
        <color indexed="18"/>
      </right>
      <top style="medium">
        <color indexed="18"/>
      </top>
      <bottom style="medium">
        <color indexed="18"/>
      </bottom>
      <diagonal/>
    </border>
    <border>
      <left style="thin">
        <color indexed="64"/>
      </left>
      <right style="thin">
        <color indexed="64"/>
      </right>
      <top style="thin">
        <color indexed="64"/>
      </top>
      <bottom style="thin">
        <color indexed="64"/>
      </bottom>
      <diagonal/>
    </border>
    <border>
      <left style="thin">
        <color theme="0" tint="-0.34998626667073579"/>
      </left>
      <right/>
      <top style="medium">
        <color indexed="64"/>
      </top>
      <bottom style="medium">
        <color indexed="64"/>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bottom style="thin">
        <color indexed="64"/>
      </bottom>
      <diagonal/>
    </border>
    <border>
      <left style="thin">
        <color theme="0" tint="-0.34998626667073579"/>
      </left>
      <right style="thin">
        <color indexed="64"/>
      </right>
      <top style="medium">
        <color indexed="64"/>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auto="1"/>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18"/>
      </left>
      <right style="medium">
        <color indexed="18"/>
      </right>
      <top style="medium">
        <color indexed="18"/>
      </top>
      <bottom style="medium">
        <color indexed="18"/>
      </bottom>
      <diagonal/>
    </border>
    <border>
      <left/>
      <right/>
      <top/>
      <bottom style="medium">
        <color indexed="38"/>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indexed="12"/>
      </left>
      <right style="thin">
        <color indexed="12"/>
      </right>
      <top style="thin">
        <color indexed="12"/>
      </top>
      <bottom style="thin">
        <color indexed="1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right/>
      <top/>
      <bottom style="double">
        <color indexed="52"/>
      </bottom>
      <diagonal/>
    </border>
    <border>
      <left/>
      <right/>
      <top/>
      <bottom style="double">
        <color indexed="10"/>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56"/>
      </top>
      <bottom style="double">
        <color indexed="56"/>
      </bottom>
      <diagonal/>
    </border>
    <border>
      <left/>
      <right/>
      <top style="medium">
        <color indexed="64"/>
      </top>
      <bottom/>
      <diagonal/>
    </border>
    <border>
      <left/>
      <right/>
      <top style="thin">
        <color auto="1"/>
      </top>
      <bottom style="thin">
        <color auto="1"/>
      </bottom>
      <diagonal/>
    </border>
    <border>
      <left/>
      <right/>
      <top style="thin">
        <color auto="1"/>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auto="1"/>
      </left>
      <right style="thin">
        <color indexed="64"/>
      </right>
      <top/>
      <bottom style="thin">
        <color theme="0" tint="-0.34998626667073579"/>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auto="1"/>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top style="thin">
        <color indexed="64"/>
      </top>
      <bottom style="medium">
        <color auto="1"/>
      </bottom>
      <diagonal/>
    </border>
    <border>
      <left style="medium">
        <color auto="1"/>
      </left>
      <right style="medium">
        <color auto="1"/>
      </right>
      <top style="thin">
        <color auto="1"/>
      </top>
      <bottom style="medium">
        <color auto="1"/>
      </bottom>
      <diagonal/>
    </border>
    <border>
      <left style="thin">
        <color theme="0" tint="-0.34998626667073579"/>
      </left>
      <right style="thin">
        <color theme="0" tint="-0.34998626667073579"/>
      </right>
      <top style="medium">
        <color indexed="64"/>
      </top>
      <bottom/>
      <diagonal/>
    </border>
    <border>
      <left/>
      <right style="thin">
        <color theme="0" tint="-0.34998626667073579"/>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right/>
      <top/>
      <bottom style="thick">
        <color indexed="49"/>
      </bottom>
      <diagonal/>
    </border>
    <border>
      <left/>
      <right/>
      <top/>
      <bottom style="thick">
        <color indexed="38"/>
      </bottom>
      <diagonal/>
    </border>
  </borders>
  <cellStyleXfs count="8286">
    <xf numFmtId="0" fontId="0" fillId="0" borderId="0"/>
    <xf numFmtId="0" fontId="1" fillId="0" borderId="0"/>
    <xf numFmtId="174" fontId="35" fillId="0" borderId="89">
      <alignment horizontal="right" vertical="center"/>
      <protection locked="0"/>
    </xf>
    <xf numFmtId="9" fontId="1" fillId="0" borderId="0" applyFont="0" applyFill="0" applyBorder="0" applyAlignment="0" applyProtection="0"/>
    <xf numFmtId="0" fontId="36" fillId="0" borderId="0"/>
    <xf numFmtId="0" fontId="11" fillId="0" borderId="0"/>
    <xf numFmtId="166" fontId="11" fillId="0" borderId="0" applyFont="0" applyFill="0" applyBorder="0" applyAlignment="0" applyProtection="0"/>
    <xf numFmtId="0" fontId="52" fillId="0" borderId="0"/>
    <xf numFmtId="0" fontId="11" fillId="0" borderId="0"/>
    <xf numFmtId="0" fontId="11" fillId="0" borderId="0"/>
    <xf numFmtId="0" fontId="11" fillId="0" borderId="0"/>
    <xf numFmtId="0" fontId="11" fillId="0" borderId="0"/>
    <xf numFmtId="176" fontId="11" fillId="0" borderId="0"/>
    <xf numFmtId="0" fontId="55" fillId="0" borderId="0"/>
    <xf numFmtId="0" fontId="55" fillId="0" borderId="0"/>
    <xf numFmtId="0" fontId="1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66" fontId="11"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177" fontId="11" fillId="0" borderId="0" applyFont="0" applyFill="0" applyBorder="0" applyAlignment="0" applyProtection="0"/>
    <xf numFmtId="44" fontId="11" fillId="0" borderId="0" applyFont="0" applyFill="0" applyBorder="0" applyAlignment="0" applyProtection="0"/>
    <xf numFmtId="177" fontId="11" fillId="0" borderId="0" applyFont="0" applyFill="0" applyBorder="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1" fillId="0" borderId="0"/>
    <xf numFmtId="0" fontId="1" fillId="0" borderId="0"/>
    <xf numFmtId="179" fontId="1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50" borderId="114"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0" fontId="11" fillId="0" borderId="0" applyFont="0" applyFill="0" applyBorder="0" applyAlignment="0" applyProtection="0"/>
    <xf numFmtId="9" fontId="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81" fontId="35" fillId="0" borderId="0"/>
    <xf numFmtId="181" fontId="35" fillId="0" borderId="0"/>
    <xf numFmtId="9" fontId="5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1"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9" fillId="5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53" borderId="0" applyNumberFormat="0" applyBorder="0" applyAlignment="0" applyProtection="0"/>
    <xf numFmtId="0" fontId="1" fillId="30"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1" fillId="30" borderId="0" applyNumberFormat="0" applyBorder="0" applyAlignment="0" applyProtection="0"/>
    <xf numFmtId="0" fontId="59"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9" fillId="5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9" fillId="50" borderId="0" applyNumberFormat="0" applyBorder="0" applyAlignment="0" applyProtection="0"/>
    <xf numFmtId="0" fontId="1" fillId="34"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1" fillId="34" borderId="0" applyNumberFormat="0" applyBorder="0" applyAlignment="0" applyProtection="0"/>
    <xf numFmtId="0" fontId="59" fillId="5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9" fillId="5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59" fillId="55"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9" fillId="56" borderId="0" applyNumberFormat="0" applyBorder="0" applyAlignment="0" applyProtection="0"/>
    <xf numFmtId="0" fontId="1" fillId="38"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1" fillId="38" borderId="0" applyNumberFormat="0" applyBorder="0" applyAlignment="0" applyProtection="0"/>
    <xf numFmtId="0" fontId="59" fillId="5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9" fillId="5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59" fillId="5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9" fillId="58" borderId="0" applyNumberFormat="0" applyBorder="0" applyAlignment="0" applyProtection="0"/>
    <xf numFmtId="0" fontId="1" fillId="42" borderId="0" applyNumberFormat="0" applyBorder="0" applyAlignment="0" applyProtection="0"/>
    <xf numFmtId="0" fontId="59" fillId="5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9" fillId="5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59" fillId="5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9" fillId="50" borderId="0" applyNumberFormat="0" applyBorder="0" applyAlignment="0" applyProtection="0"/>
    <xf numFmtId="0" fontId="1" fillId="4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1" fillId="46" borderId="0" applyNumberFormat="0" applyBorder="0" applyAlignment="0" applyProtection="0"/>
    <xf numFmtId="0" fontId="59"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9"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9"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8" borderId="0" applyNumberFormat="0" applyBorder="0" applyAlignment="0" applyProtection="0"/>
    <xf numFmtId="0" fontId="1" fillId="27"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1" fillId="27" borderId="0" applyNumberFormat="0" applyBorder="0" applyAlignment="0" applyProtection="0"/>
    <xf numFmtId="0" fontId="59"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5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3" borderId="0" applyNumberFormat="0" applyBorder="0" applyAlignment="0" applyProtection="0"/>
    <xf numFmtId="0" fontId="1" fillId="31" borderId="0" applyNumberFormat="0" applyBorder="0" applyAlignment="0" applyProtection="0"/>
    <xf numFmtId="0" fontId="59"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5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59" borderId="0" applyNumberFormat="0" applyBorder="0" applyAlignment="0" applyProtection="0"/>
    <xf numFmtId="0" fontId="1" fillId="35" borderId="0" applyNumberFormat="0" applyBorder="0" applyAlignment="0" applyProtection="0"/>
    <xf numFmtId="0" fontId="59" fillId="60" borderId="0" applyNumberFormat="0" applyBorder="0" applyAlignment="0" applyProtection="0"/>
    <xf numFmtId="0" fontId="59" fillId="60" borderId="0" applyNumberFormat="0" applyBorder="0" applyAlignment="0" applyProtection="0"/>
    <xf numFmtId="0" fontId="1" fillId="35" borderId="0" applyNumberFormat="0" applyBorder="0" applyAlignment="0" applyProtection="0"/>
    <xf numFmtId="0" fontId="59" fillId="6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9" fillId="54" borderId="0" applyNumberFormat="0" applyBorder="0" applyAlignment="0" applyProtection="0"/>
    <xf numFmtId="0" fontId="1" fillId="39"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1" fillId="39" borderId="0" applyNumberFormat="0" applyBorder="0" applyAlignment="0" applyProtection="0"/>
    <xf numFmtId="0" fontId="59" fillId="5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9" fillId="5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59" fillId="5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9" fillId="58" borderId="0" applyNumberFormat="0" applyBorder="0" applyAlignment="0" applyProtection="0"/>
    <xf numFmtId="0" fontId="1" fillId="43" borderId="0" applyNumberFormat="0" applyBorder="0" applyAlignment="0" applyProtection="0"/>
    <xf numFmtId="0" fontId="59" fillId="51" borderId="0" applyNumberFormat="0" applyBorder="0" applyAlignment="0" applyProtection="0"/>
    <xf numFmtId="0" fontId="59" fillId="51" borderId="0" applyNumberFormat="0" applyBorder="0" applyAlignment="0" applyProtection="0"/>
    <xf numFmtId="0" fontId="1" fillId="43" borderId="0" applyNumberFormat="0" applyBorder="0" applyAlignment="0" applyProtection="0"/>
    <xf numFmtId="0" fontId="59" fillId="5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9" fillId="5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59" fillId="5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9" fillId="50" borderId="0" applyNumberFormat="0" applyBorder="0" applyAlignment="0" applyProtection="0"/>
    <xf numFmtId="0" fontId="1" fillId="47" borderId="0" applyNumberFormat="0" applyBorder="0" applyAlignment="0" applyProtection="0"/>
    <xf numFmtId="0" fontId="59" fillId="61" borderId="0" applyNumberFormat="0" applyBorder="0" applyAlignment="0" applyProtection="0"/>
    <xf numFmtId="0" fontId="59" fillId="61" borderId="0" applyNumberFormat="0" applyBorder="0" applyAlignment="0" applyProtection="0"/>
    <xf numFmtId="0" fontId="1" fillId="47" borderId="0" applyNumberFormat="0" applyBorder="0" applyAlignment="0" applyProtection="0"/>
    <xf numFmtId="0" fontId="59" fillId="6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9" fillId="6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59" fillId="61"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4" fillId="28" borderId="0" applyNumberFormat="0" applyBorder="0" applyAlignment="0" applyProtection="0"/>
    <xf numFmtId="0" fontId="4" fillId="62" borderId="0" applyNumberFormat="0" applyBorder="0" applyAlignment="0" applyProtection="0"/>
    <xf numFmtId="0" fontId="4" fillId="28" borderId="0" applyNumberFormat="0" applyBorder="0" applyAlignment="0" applyProtection="0"/>
    <xf numFmtId="0" fontId="60" fillId="58"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60" fillId="6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53" borderId="0" applyNumberFormat="0" applyBorder="0" applyAlignment="0" applyProtection="0"/>
    <xf numFmtId="0" fontId="4" fillId="32" borderId="0" applyNumberFormat="0" applyBorder="0" applyAlignment="0" applyProtection="0"/>
    <xf numFmtId="0" fontId="60" fillId="6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60" fillId="53"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60" borderId="0" applyNumberFormat="0" applyBorder="0" applyAlignment="0" applyProtection="0"/>
    <xf numFmtId="0" fontId="4" fillId="36" borderId="0" applyNumberFormat="0" applyBorder="0" applyAlignment="0" applyProtection="0"/>
    <xf numFmtId="0" fontId="60" fillId="61"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60" fillId="60"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0" borderId="0" applyNumberFormat="0" applyBorder="0" applyAlignment="0" applyProtection="0"/>
    <xf numFmtId="0" fontId="4" fillId="64" borderId="0" applyNumberFormat="0" applyBorder="0" applyAlignment="0" applyProtection="0"/>
    <xf numFmtId="0" fontId="4" fillId="40" borderId="0" applyNumberFormat="0" applyBorder="0" applyAlignment="0" applyProtection="0"/>
    <xf numFmtId="0" fontId="60" fillId="5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65" borderId="0" applyNumberFormat="0" applyBorder="0" applyAlignment="0" applyProtection="0"/>
    <xf numFmtId="0" fontId="4" fillId="44" borderId="0" applyNumberFormat="0" applyBorder="0" applyAlignment="0" applyProtection="0"/>
    <xf numFmtId="0" fontId="60" fillId="58"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66" borderId="0" applyNumberFormat="0" applyBorder="0" applyAlignment="0" applyProtection="0"/>
    <xf numFmtId="0" fontId="4" fillId="48" borderId="0" applyNumberFormat="0" applyBorder="0" applyAlignment="0" applyProtection="0"/>
    <xf numFmtId="0" fontId="60" fillId="53"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60" fillId="66"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182" fontId="61" fillId="67" borderId="116" applyNumberFormat="0" applyFont="0" applyAlignment="0" applyProtection="0"/>
    <xf numFmtId="0" fontId="59" fillId="68" borderId="0" applyNumberFormat="0" applyBorder="0" applyAlignment="0" applyProtection="0"/>
    <xf numFmtId="0" fontId="59" fillId="68" borderId="0" applyNumberFormat="0" applyBorder="0" applyAlignment="0" applyProtection="0"/>
    <xf numFmtId="0" fontId="60" fillId="69" borderId="0" applyNumberFormat="0" applyBorder="0" applyAlignment="0" applyProtection="0"/>
    <xf numFmtId="0" fontId="4" fillId="25" borderId="0" applyNumberFormat="0" applyBorder="0" applyAlignment="0" applyProtection="0"/>
    <xf numFmtId="0" fontId="4" fillId="70" borderId="0" applyNumberFormat="0" applyBorder="0" applyAlignment="0" applyProtection="0"/>
    <xf numFmtId="0" fontId="4" fillId="25" borderId="0" applyNumberFormat="0" applyBorder="0" applyAlignment="0" applyProtection="0"/>
    <xf numFmtId="0" fontId="60" fillId="71" borderId="0" applyNumberFormat="0" applyBorder="0" applyAlignment="0" applyProtection="0"/>
    <xf numFmtId="0" fontId="60" fillId="70" borderId="0" applyNumberFormat="0" applyBorder="0" applyAlignment="0" applyProtection="0"/>
    <xf numFmtId="0" fontId="4" fillId="25" borderId="0" applyNumberFormat="0" applyBorder="0" applyAlignment="0" applyProtection="0"/>
    <xf numFmtId="0" fontId="60" fillId="70" borderId="0" applyNumberFormat="0" applyBorder="0" applyAlignment="0" applyProtection="0"/>
    <xf numFmtId="0" fontId="60" fillId="70"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9" fillId="72" borderId="0" applyNumberFormat="0" applyBorder="0" applyAlignment="0" applyProtection="0"/>
    <xf numFmtId="0" fontId="59" fillId="73" borderId="0" applyNumberFormat="0" applyBorder="0" applyAlignment="0" applyProtection="0"/>
    <xf numFmtId="0" fontId="60" fillId="74" borderId="0" applyNumberFormat="0" applyBorder="0" applyAlignment="0" applyProtection="0"/>
    <xf numFmtId="0" fontId="4" fillId="29" borderId="0" applyNumberFormat="0" applyBorder="0" applyAlignment="0" applyProtection="0"/>
    <xf numFmtId="0" fontId="4" fillId="75" borderId="0" applyNumberFormat="0" applyBorder="0" applyAlignment="0" applyProtection="0"/>
    <xf numFmtId="0" fontId="4" fillId="29" borderId="0" applyNumberFormat="0" applyBorder="0" applyAlignment="0" applyProtection="0"/>
    <xf numFmtId="0" fontId="60" fillId="63"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9" fillId="72" borderId="0" applyNumberFormat="0" applyBorder="0" applyAlignment="0" applyProtection="0"/>
    <xf numFmtId="0" fontId="59" fillId="76" borderId="0" applyNumberFormat="0" applyBorder="0" applyAlignment="0" applyProtection="0"/>
    <xf numFmtId="0" fontId="60" fillId="73" borderId="0" applyNumberFormat="0" applyBorder="0" applyAlignment="0" applyProtection="0"/>
    <xf numFmtId="0" fontId="4" fillId="33" borderId="0" applyNumberFormat="0" applyBorder="0" applyAlignment="0" applyProtection="0"/>
    <xf numFmtId="0" fontId="4" fillId="77" borderId="0" applyNumberFormat="0" applyBorder="0" applyAlignment="0" applyProtection="0"/>
    <xf numFmtId="0" fontId="4" fillId="33" borderId="0" applyNumberFormat="0" applyBorder="0" applyAlignment="0" applyProtection="0"/>
    <xf numFmtId="0" fontId="60" fillId="61"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9" fillId="68" borderId="0" applyNumberFormat="0" applyBorder="0" applyAlignment="0" applyProtection="0"/>
    <xf numFmtId="0" fontId="59" fillId="73" borderId="0" applyNumberFormat="0" applyBorder="0" applyAlignment="0" applyProtection="0"/>
    <xf numFmtId="0" fontId="60" fillId="73" borderId="0" applyNumberFormat="0" applyBorder="0" applyAlignment="0" applyProtection="0"/>
    <xf numFmtId="0" fontId="4" fillId="37" borderId="0" applyNumberFormat="0" applyBorder="0" applyAlignment="0" applyProtection="0"/>
    <xf numFmtId="0" fontId="4" fillId="64" borderId="0" applyNumberFormat="0" applyBorder="0" applyAlignment="0" applyProtection="0"/>
    <xf numFmtId="0" fontId="4" fillId="37" borderId="0" applyNumberFormat="0" applyBorder="0" applyAlignment="0" applyProtection="0"/>
    <xf numFmtId="0" fontId="60" fillId="78"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60" fillId="64"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9" fillId="79" borderId="0" applyNumberFormat="0" applyBorder="0" applyAlignment="0" applyProtection="0"/>
    <xf numFmtId="0" fontId="59" fillId="68" borderId="0" applyNumberFormat="0" applyBorder="0" applyAlignment="0" applyProtection="0"/>
    <xf numFmtId="0" fontId="60" fillId="69" borderId="0" applyNumberFormat="0" applyBorder="0" applyAlignment="0" applyProtection="0"/>
    <xf numFmtId="0" fontId="4" fillId="41"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59" fillId="72" borderId="0" applyNumberFormat="0" applyBorder="0" applyAlignment="0" applyProtection="0"/>
    <xf numFmtId="0" fontId="59" fillId="80" borderId="0" applyNumberFormat="0" applyBorder="0" applyAlignment="0" applyProtection="0"/>
    <xf numFmtId="0" fontId="60" fillId="80" borderId="0" applyNumberFormat="0" applyBorder="0" applyAlignment="0" applyProtection="0"/>
    <xf numFmtId="0" fontId="4" fillId="45" borderId="0" applyNumberFormat="0" applyBorder="0" applyAlignment="0" applyProtection="0"/>
    <xf numFmtId="0" fontId="4" fillId="63" borderId="0" applyNumberFormat="0" applyBorder="0" applyAlignment="0" applyProtection="0"/>
    <xf numFmtId="0" fontId="4" fillId="45" borderId="0" applyNumberFormat="0" applyBorder="0" applyAlignment="0" applyProtection="0"/>
    <xf numFmtId="0" fontId="60" fillId="7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62" fillId="0" borderId="0"/>
    <xf numFmtId="183" fontId="63" fillId="0" borderId="117">
      <alignment vertical="center"/>
      <protection locked="0"/>
    </xf>
    <xf numFmtId="184" fontId="63" fillId="0" borderId="117">
      <alignment vertical="center"/>
      <protection locked="0"/>
    </xf>
    <xf numFmtId="0" fontId="63" fillId="0" borderId="117">
      <alignment vertical="center"/>
      <protection locked="0"/>
    </xf>
    <xf numFmtId="185" fontId="63" fillId="0" borderId="117">
      <alignment vertical="center"/>
      <protection locked="0"/>
    </xf>
    <xf numFmtId="186" fontId="63" fillId="0" borderId="117">
      <alignment vertical="center"/>
      <protection locked="0"/>
    </xf>
    <xf numFmtId="187" fontId="63" fillId="0" borderId="117">
      <alignment vertical="center"/>
      <protection locked="0"/>
    </xf>
    <xf numFmtId="188" fontId="63" fillId="0" borderId="117">
      <alignmen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89" fontId="64" fillId="0" borderId="0" applyFont="0" applyFill="0" applyBorder="0" applyAlignment="0" applyProtection="0"/>
    <xf numFmtId="0" fontId="44" fillId="19" borderId="0" applyNumberFormat="0" applyBorder="0" applyAlignment="0" applyProtection="0"/>
    <xf numFmtId="0" fontId="44" fillId="54" borderId="0" applyNumberFormat="0" applyBorder="0" applyAlignment="0" applyProtection="0"/>
    <xf numFmtId="0" fontId="44" fillId="19" borderId="0" applyNumberFormat="0" applyBorder="0" applyAlignment="0" applyProtection="0"/>
    <xf numFmtId="0" fontId="65" fillId="57"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6" fillId="0" borderId="0" applyNumberFormat="0" applyFill="0" applyBorder="0" applyAlignment="0"/>
    <xf numFmtId="175" fontId="11" fillId="5" borderId="0" applyNumberFormat="0" applyFont="0" applyBorder="0" applyAlignment="0">
      <alignment horizontal="right"/>
    </xf>
    <xf numFmtId="175" fontId="11" fillId="5" borderId="0" applyNumberFormat="0" applyFont="0" applyBorder="0" applyAlignment="0">
      <alignment horizontal="right"/>
    </xf>
    <xf numFmtId="0" fontId="67" fillId="81" borderId="0"/>
    <xf numFmtId="0" fontId="68" fillId="0" borderId="0" applyNumberFormat="0" applyFill="0" applyBorder="0" applyAlignment="0">
      <protection locked="0"/>
    </xf>
    <xf numFmtId="0" fontId="48" fillId="22" borderId="98" applyNumberFormat="0" applyAlignment="0" applyProtection="0"/>
    <xf numFmtId="0" fontId="69" fillId="82" borderId="98" applyNumberFormat="0" applyAlignment="0" applyProtection="0"/>
    <xf numFmtId="0" fontId="48" fillId="22" borderId="9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1" fillId="83" borderId="118" applyNumberFormat="0" applyAlignment="0" applyProtection="0"/>
    <xf numFmtId="0" fontId="70" fillId="82"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2" borderId="118" applyNumberFormat="0" applyAlignment="0" applyProtection="0"/>
    <xf numFmtId="0" fontId="70" fillId="82" borderId="118" applyNumberFormat="0" applyAlignment="0" applyProtection="0"/>
    <xf numFmtId="0" fontId="48" fillId="22" borderId="98" applyNumberFormat="0" applyAlignment="0" applyProtection="0"/>
    <xf numFmtId="0" fontId="48" fillId="22" borderId="98" applyNumberFormat="0" applyAlignment="0" applyProtection="0"/>
    <xf numFmtId="0" fontId="48" fillId="22" borderId="98" applyNumberFormat="0" applyAlignment="0" applyProtection="0"/>
    <xf numFmtId="0" fontId="48" fillId="22" borderId="98" applyNumberFormat="0" applyAlignment="0" applyProtection="0"/>
    <xf numFmtId="0" fontId="48" fillId="22" borderId="98" applyNumberFormat="0" applyAlignment="0" applyProtection="0"/>
    <xf numFmtId="0" fontId="72" fillId="0" borderId="0" applyNumberFormat="0" applyFont="0" applyFill="0" applyBorder="0">
      <alignment horizontal="center" vertical="center"/>
      <protection locked="0"/>
    </xf>
    <xf numFmtId="0" fontId="50" fillId="23" borderId="101" applyNumberFormat="0" applyAlignment="0" applyProtection="0"/>
    <xf numFmtId="0" fontId="67" fillId="84" borderId="119" applyNumberFormat="0" applyAlignment="0" applyProtection="0"/>
    <xf numFmtId="0" fontId="67" fillId="84" borderId="119" applyNumberFormat="0" applyAlignment="0" applyProtection="0"/>
    <xf numFmtId="0" fontId="67" fillId="84" borderId="119" applyNumberFormat="0" applyAlignment="0" applyProtection="0"/>
    <xf numFmtId="0" fontId="67" fillId="84" borderId="119" applyNumberFormat="0" applyAlignment="0" applyProtection="0"/>
    <xf numFmtId="0" fontId="67" fillId="84" borderId="119" applyNumberFormat="0" applyAlignment="0" applyProtection="0"/>
    <xf numFmtId="15" fontId="9" fillId="0" borderId="0" applyFill="0" applyBorder="0" applyProtection="0">
      <alignment horizontal="centerContinuous"/>
    </xf>
    <xf numFmtId="175" fontId="63" fillId="0" borderId="0" applyFont="0" applyFill="0" applyBorder="0" applyAlignment="0" applyProtection="0"/>
    <xf numFmtId="175" fontId="11" fillId="0" borderId="0" applyFont="0" applyFill="0" applyBorder="0" applyAlignment="0" applyProtection="0"/>
    <xf numFmtId="0" fontId="73"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36" fillId="0" borderId="0" applyFont="0" applyFill="0" applyBorder="0" applyAlignment="0" applyProtection="0"/>
    <xf numFmtId="166" fontId="1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1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59"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11"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6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75" fontId="1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59" fillId="0" borderId="0" applyFont="0" applyFill="0" applyBorder="0" applyAlignment="0" applyProtection="0"/>
    <xf numFmtId="166" fontId="11"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11"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166" fontId="59" fillId="0" borderId="0" applyFont="0" applyFill="0" applyBorder="0" applyAlignment="0" applyProtection="0"/>
    <xf numFmtId="166" fontId="1" fillId="0" borderId="0" applyFont="0" applyFill="0" applyBorder="0" applyAlignment="0" applyProtection="0"/>
    <xf numFmtId="3" fontId="74" fillId="0" borderId="0" applyFont="0" applyFill="0" applyBorder="0" applyAlignment="0" applyProtection="0"/>
    <xf numFmtId="189" fontId="63"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63"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11"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11"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63"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11"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11"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35" fillId="0" borderId="0" applyFont="0" applyFill="0" applyBorder="0" applyAlignment="0" applyProtection="0"/>
    <xf numFmtId="177" fontId="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75" fillId="0" borderId="0" applyFont="0" applyFill="0" applyBorder="0" applyAlignment="0" applyProtection="0"/>
    <xf numFmtId="177" fontId="75" fillId="0" borderId="0" applyFont="0" applyFill="0" applyBorder="0" applyAlignment="0" applyProtection="0"/>
    <xf numFmtId="177" fontId="6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3" fontId="63" fillId="0" borderId="0" applyFill="0" applyBorder="0">
      <alignment vertical="center"/>
    </xf>
    <xf numFmtId="189" fontId="11" fillId="0" borderId="0" applyFont="0" applyFill="0" applyBorder="0" applyAlignment="0" applyProtection="0"/>
    <xf numFmtId="15" fontId="73" fillId="0" borderId="0"/>
    <xf numFmtId="190" fontId="11" fillId="0" borderId="0" applyFont="0" applyFill="0" applyBorder="0" applyAlignment="0" applyProtection="0"/>
    <xf numFmtId="184" fontId="63" fillId="0" borderId="0" applyFill="0" applyBorder="0">
      <alignment vertical="center"/>
    </xf>
    <xf numFmtId="165" fontId="76" fillId="0" borderId="0"/>
    <xf numFmtId="0" fontId="77" fillId="85" borderId="0" applyNumberFormat="0" applyBorder="0" applyAlignment="0" applyProtection="0"/>
    <xf numFmtId="0" fontId="77" fillId="86" borderId="0" applyNumberFormat="0" applyBorder="0" applyAlignment="0" applyProtection="0"/>
    <xf numFmtId="0" fontId="77" fillId="87" borderId="0" applyNumberFormat="0" applyBorder="0" applyAlignment="0" applyProtection="0"/>
    <xf numFmtId="176" fontId="59" fillId="0" borderId="0" applyFont="0" applyFill="0" applyBorder="0" applyAlignment="0" applyProtection="0"/>
    <xf numFmtId="0" fontId="51"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0" fontId="79" fillId="0" borderId="0"/>
    <xf numFmtId="0" fontId="80" fillId="0" borderId="0"/>
    <xf numFmtId="0" fontId="43" fillId="18" borderId="0" applyNumberFormat="0" applyBorder="0" applyAlignment="0" applyProtection="0"/>
    <xf numFmtId="0" fontId="43" fillId="55" borderId="0" applyNumberFormat="0" applyBorder="0" applyAlignment="0" applyProtection="0"/>
    <xf numFmtId="0" fontId="43" fillId="18" borderId="0" applyNumberFormat="0" applyBorder="0" applyAlignment="0" applyProtection="0"/>
    <xf numFmtId="0" fontId="81" fillId="58"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38" fontId="35" fillId="5" borderId="0" applyNumberFormat="0" applyBorder="0" applyAlignment="0" applyProtection="0"/>
    <xf numFmtId="0" fontId="82" fillId="0" borderId="95" applyNumberFormat="0" applyFill="0" applyAlignment="0" applyProtection="0"/>
    <xf numFmtId="0" fontId="83" fillId="0" borderId="120" applyNumberFormat="0" applyFill="0" applyAlignment="0" applyProtection="0"/>
    <xf numFmtId="0" fontId="84" fillId="0" borderId="121" applyNumberFormat="0" applyFill="0" applyAlignment="0" applyProtection="0"/>
    <xf numFmtId="0" fontId="85" fillId="0" borderId="120" applyNumberFormat="0" applyFill="0" applyAlignment="0" applyProtection="0"/>
    <xf numFmtId="0" fontId="86" fillId="0" borderId="120" applyNumberFormat="0" applyFill="0" applyAlignment="0" applyProtection="0"/>
    <xf numFmtId="0" fontId="40" fillId="0" borderId="95" applyNumberFormat="0" applyFill="0" applyAlignment="0" applyProtection="0"/>
    <xf numFmtId="0" fontId="40" fillId="0" borderId="95" applyNumberFormat="0" applyFill="0" applyAlignment="0" applyProtection="0"/>
    <xf numFmtId="0" fontId="40" fillId="0" borderId="95" applyNumberFormat="0" applyFill="0" applyAlignment="0" applyProtection="0"/>
    <xf numFmtId="0" fontId="40" fillId="0" borderId="95" applyNumberFormat="0" applyFill="0" applyAlignment="0" applyProtection="0"/>
    <xf numFmtId="0" fontId="40" fillId="0" borderId="95" applyNumberFormat="0" applyFill="0" applyAlignment="0" applyProtection="0"/>
    <xf numFmtId="0" fontId="40" fillId="0" borderId="95" applyNumberFormat="0" applyFill="0" applyAlignment="0" applyProtection="0"/>
    <xf numFmtId="0" fontId="87" fillId="0" borderId="0" applyFill="0" applyBorder="0">
      <alignment vertical="center"/>
    </xf>
    <xf numFmtId="0" fontId="88" fillId="0" borderId="96" applyNumberFormat="0" applyFill="0" applyAlignment="0" applyProtection="0"/>
    <xf numFmtId="0" fontId="89" fillId="0" borderId="122" applyNumberFormat="0" applyFill="0" applyAlignment="0" applyProtection="0"/>
    <xf numFmtId="0" fontId="90" fillId="0" borderId="123" applyNumberFormat="0" applyFill="0" applyAlignment="0" applyProtection="0"/>
    <xf numFmtId="0" fontId="91" fillId="0" borderId="122" applyNumberFormat="0" applyFill="0" applyAlignment="0" applyProtection="0"/>
    <xf numFmtId="0" fontId="92" fillId="0" borderId="122" applyNumberFormat="0" applyFill="0" applyAlignment="0" applyProtection="0"/>
    <xf numFmtId="0" fontId="41" fillId="0" borderId="96" applyNumberFormat="0" applyFill="0" applyAlignment="0" applyProtection="0"/>
    <xf numFmtId="0" fontId="41" fillId="0" borderId="96" applyNumberFormat="0" applyFill="0" applyAlignment="0" applyProtection="0"/>
    <xf numFmtId="0" fontId="41" fillId="0" borderId="96" applyNumberFormat="0" applyFill="0" applyAlignment="0" applyProtection="0"/>
    <xf numFmtId="0" fontId="41" fillId="0" borderId="96" applyNumberFormat="0" applyFill="0" applyAlignment="0" applyProtection="0"/>
    <xf numFmtId="0" fontId="41" fillId="0" borderId="96" applyNumberFormat="0" applyFill="0" applyAlignment="0" applyProtection="0"/>
    <xf numFmtId="0" fontId="41" fillId="0" borderId="96" applyNumberFormat="0" applyFill="0" applyAlignment="0" applyProtection="0"/>
    <xf numFmtId="0" fontId="93" fillId="0" borderId="0" applyFill="0" applyBorder="0">
      <alignment vertical="center"/>
    </xf>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5"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24"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24" applyNumberFormat="0" applyFill="0" applyAlignment="0" applyProtection="0"/>
    <xf numFmtId="0" fontId="94" fillId="0" borderId="126"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94" fillId="0" borderId="126"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42" fillId="0" borderId="97" applyNumberFormat="0" applyFill="0" applyAlignment="0" applyProtection="0"/>
    <xf numFmtId="0" fontId="42" fillId="0" borderId="97" applyNumberFormat="0" applyFill="0" applyAlignment="0" applyProtection="0"/>
    <xf numFmtId="0" fontId="42" fillId="0" borderId="97" applyNumberFormat="0" applyFill="0" applyAlignment="0" applyProtection="0"/>
    <xf numFmtId="0" fontId="57" fillId="0" borderId="113" applyNumberFormat="0" applyFill="0" applyAlignment="0" applyProtection="0"/>
    <xf numFmtId="0" fontId="95" fillId="0" borderId="0" applyFill="0" applyBorder="0">
      <alignment vertical="center"/>
    </xf>
    <xf numFmtId="0" fontId="42" fillId="0" borderId="0" applyNumberFormat="0" applyFill="0" applyBorder="0" applyAlignment="0" applyProtection="0"/>
    <xf numFmtId="0" fontId="96" fillId="0" borderId="0" applyNumberFormat="0" applyFill="0" applyBorder="0" applyAlignment="0" applyProtection="0"/>
    <xf numFmtId="0" fontId="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97" fillId="0" borderId="0" applyFill="0" applyBorder="0">
      <alignment vertical="center"/>
    </xf>
    <xf numFmtId="192" fontId="98" fillId="0" borderId="0"/>
    <xf numFmtId="193" fontId="11" fillId="0" borderId="0" applyFont="0" applyFill="0" applyBorder="0" applyAlignment="0" applyProtection="0"/>
    <xf numFmtId="0" fontId="99" fillId="0" borderId="0" applyNumberFormat="0" applyFill="0" applyBorder="0" applyAlignment="0" applyProtection="0">
      <alignment vertical="top"/>
      <protection locked="0"/>
    </xf>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0" applyFill="0" applyBorder="0">
      <alignment horizontal="center" vertical="center"/>
      <protection locked="0"/>
    </xf>
    <xf numFmtId="0" fontId="103" fillId="0" borderId="0" applyFill="0" applyBorder="0">
      <alignment horizontal="center" vertical="center"/>
    </xf>
    <xf numFmtId="0" fontId="103" fillId="0" borderId="0" applyFill="0" applyBorder="0">
      <alignment horizontal="center" vertical="center"/>
    </xf>
    <xf numFmtId="0" fontId="104" fillId="0" borderId="0" applyFill="0" applyBorder="0">
      <alignment horizontal="left" vertical="center"/>
      <protection locked="0"/>
    </xf>
    <xf numFmtId="0" fontId="105" fillId="0" borderId="0" applyFill="0" applyBorder="0">
      <alignment vertical="center"/>
    </xf>
    <xf numFmtId="0" fontId="106" fillId="0" borderId="0" applyFill="0" applyBorder="0">
      <alignment vertical="center"/>
    </xf>
    <xf numFmtId="0" fontId="107" fillId="0" borderId="0" applyFill="0" applyBorder="0">
      <alignment vertical="center"/>
    </xf>
    <xf numFmtId="0" fontId="108" fillId="0" borderId="0" applyFill="0" applyBorder="0">
      <alignment vertical="center"/>
    </xf>
    <xf numFmtId="0" fontId="108" fillId="0" borderId="0" applyFill="0" applyBorder="0">
      <alignment vertical="center"/>
    </xf>
    <xf numFmtId="194" fontId="109" fillId="0" borderId="0" applyFill="0" applyBorder="0">
      <alignment vertical="top"/>
      <protection locked="0"/>
    </xf>
    <xf numFmtId="175" fontId="110" fillId="5" borderId="0" applyFont="0" applyBorder="0" applyAlignment="0"/>
    <xf numFmtId="192" fontId="110" fillId="5" borderId="0" applyFont="0" applyBorder="0" applyAlignment="0"/>
    <xf numFmtId="175" fontId="110" fillId="5" borderId="0" applyFont="0" applyBorder="0" applyAlignment="0"/>
    <xf numFmtId="195" fontId="11" fillId="0" borderId="0" applyFont="0" applyFill="0" applyBorder="0" applyAlignment="0" applyProtection="0"/>
    <xf numFmtId="10" fontId="35" fillId="13" borderId="90" applyNumberFormat="0" applyBorder="0" applyAlignment="0" applyProtection="0"/>
    <xf numFmtId="0" fontId="111" fillId="88" borderId="98" applyNumberFormat="0" applyAlignment="0" applyProtection="0"/>
    <xf numFmtId="180" fontId="11" fillId="89" borderId="127" applyNumberFormat="0" applyFont="0" applyAlignment="0">
      <protection locked="0"/>
    </xf>
    <xf numFmtId="0" fontId="46" fillId="21" borderId="9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9" borderId="118" applyNumberFormat="0" applyAlignment="0" applyProtection="0"/>
    <xf numFmtId="180" fontId="11" fillId="89" borderId="127" applyNumberFormat="0" applyFont="0" applyAlignment="0">
      <protection locked="0"/>
    </xf>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180" fontId="11" fillId="89" borderId="127" applyNumberFormat="0" applyFont="0" applyAlignment="0">
      <protection locked="0"/>
    </xf>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180" fontId="11" fillId="89" borderId="127" applyNumberFormat="0" applyFont="0" applyAlignment="0">
      <protection locked="0"/>
    </xf>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1" fillId="90" borderId="118" applyNumberFormat="0" applyAlignment="0" applyProtection="0"/>
    <xf numFmtId="180" fontId="11" fillId="89" borderId="127" applyNumberFormat="0" applyFont="0" applyAlignment="0">
      <protection locked="0"/>
    </xf>
    <xf numFmtId="180" fontId="11" fillId="89" borderId="127" applyNumberFormat="0" applyFont="0" applyAlignment="0">
      <protection locked="0"/>
    </xf>
    <xf numFmtId="0" fontId="46" fillId="21" borderId="98" applyNumberFormat="0" applyAlignment="0" applyProtection="0"/>
    <xf numFmtId="0" fontId="46" fillId="21" borderId="98" applyNumberFormat="0" applyAlignment="0" applyProtection="0"/>
    <xf numFmtId="0" fontId="46" fillId="21" borderId="98" applyNumberFormat="0" applyAlignment="0" applyProtection="0"/>
    <xf numFmtId="180" fontId="11" fillId="89" borderId="127" applyNumberFormat="0" applyFont="0" applyAlignment="0">
      <protection locked="0"/>
    </xf>
    <xf numFmtId="196" fontId="113" fillId="14" borderId="0" applyProtection="0"/>
    <xf numFmtId="175" fontId="11" fillId="91" borderId="0" applyFont="0" applyBorder="0" applyAlignment="0">
      <alignment horizontal="right"/>
      <protection locked="0"/>
    </xf>
    <xf numFmtId="175" fontId="11" fillId="91" borderId="0" applyFont="0" applyBorder="0" applyAlignment="0">
      <alignment horizontal="right"/>
      <protection locked="0"/>
    </xf>
    <xf numFmtId="175" fontId="11" fillId="49" borderId="0" applyFont="0" applyBorder="0" applyAlignment="0">
      <alignment horizontal="right"/>
      <protection locked="0"/>
    </xf>
    <xf numFmtId="175" fontId="11" fillId="49" borderId="0" applyFont="0" applyBorder="0" applyAlignment="0">
      <alignment horizontal="right"/>
      <protection locked="0"/>
    </xf>
    <xf numFmtId="10" fontId="11" fillId="91" borderId="0" applyFont="0" applyBorder="0">
      <alignment horizontal="right"/>
      <protection locked="0"/>
    </xf>
    <xf numFmtId="175" fontId="11" fillId="91" borderId="0" applyFont="0" applyBorder="0" applyAlignment="0">
      <alignment horizontal="right"/>
      <protection locked="0"/>
    </xf>
    <xf numFmtId="3" fontId="11" fillId="92" borderId="0" applyFont="0" applyBorder="0">
      <protection locked="0"/>
    </xf>
    <xf numFmtId="10" fontId="110" fillId="92" borderId="0" applyBorder="0" applyAlignment="0">
      <protection locked="0"/>
    </xf>
    <xf numFmtId="10" fontId="110" fillId="92" borderId="0" applyBorder="0" applyAlignment="0">
      <protection locked="0"/>
    </xf>
    <xf numFmtId="197" fontId="11" fillId="93" borderId="0" applyFont="0" applyBorder="0">
      <alignment horizontal="right"/>
      <protection locked="0"/>
    </xf>
    <xf numFmtId="197" fontId="11" fillId="93" borderId="0" applyFont="0" applyBorder="0">
      <alignment horizontal="right"/>
      <protection locked="0"/>
    </xf>
    <xf numFmtId="10" fontId="9" fillId="93" borderId="0" applyFont="0" applyBorder="0" applyAlignment="0">
      <alignment horizontal="left"/>
      <protection locked="0"/>
    </xf>
    <xf numFmtId="175" fontId="11" fillId="13" borderId="0" applyFont="0" applyBorder="0">
      <alignment horizontal="right"/>
      <protection locked="0"/>
    </xf>
    <xf numFmtId="175" fontId="11" fillId="13" borderId="0" applyFont="0" applyBorder="0">
      <alignment horizontal="right"/>
      <protection locked="0"/>
    </xf>
    <xf numFmtId="175" fontId="11" fillId="13" borderId="0" applyFont="0" applyBorder="0">
      <alignment horizontal="right"/>
      <protection locked="0"/>
    </xf>
    <xf numFmtId="175" fontId="11" fillId="13" borderId="0" applyFont="0" applyBorder="0">
      <alignment horizontal="right"/>
      <protection locked="0"/>
    </xf>
    <xf numFmtId="9" fontId="9" fillId="13" borderId="0" applyFont="0" applyBorder="0">
      <alignment horizontal="right"/>
      <protection locked="0"/>
    </xf>
    <xf numFmtId="175" fontId="11" fillId="13" borderId="0" applyFont="0" applyBorder="0">
      <alignment horizontal="right"/>
      <protection locked="0"/>
    </xf>
    <xf numFmtId="192" fontId="114" fillId="94" borderId="0" applyBorder="0" applyAlignment="0"/>
    <xf numFmtId="0" fontId="35" fillId="5" borderId="0"/>
    <xf numFmtId="0" fontId="49" fillId="0" borderId="100" applyNumberFormat="0" applyFill="0" applyAlignment="0" applyProtection="0"/>
    <xf numFmtId="0" fontId="115" fillId="0" borderId="128" applyNumberFormat="0" applyFill="0" applyAlignment="0" applyProtection="0"/>
    <xf numFmtId="0" fontId="116" fillId="0" borderId="129" applyNumberFormat="0" applyFill="0" applyAlignment="0" applyProtection="0"/>
    <xf numFmtId="0" fontId="117" fillId="0" borderId="128" applyNumberFormat="0" applyFill="0" applyAlignment="0" applyProtection="0"/>
    <xf numFmtId="0" fontId="117" fillId="0" borderId="128" applyNumberFormat="0" applyFill="0" applyAlignment="0" applyProtection="0"/>
    <xf numFmtId="0" fontId="49" fillId="0" borderId="100" applyNumberFormat="0" applyFill="0" applyAlignment="0" applyProtection="0"/>
    <xf numFmtId="0" fontId="49" fillId="0" borderId="100" applyNumberFormat="0" applyFill="0" applyAlignment="0" applyProtection="0"/>
    <xf numFmtId="0" fontId="49" fillId="0" borderId="100" applyNumberFormat="0" applyFill="0" applyAlignment="0" applyProtection="0"/>
    <xf numFmtId="0" fontId="49" fillId="0" borderId="100" applyNumberFormat="0" applyFill="0" applyAlignment="0" applyProtection="0"/>
    <xf numFmtId="0" fontId="49" fillId="0" borderId="100" applyNumberFormat="0" applyFill="0" applyAlignment="0" applyProtection="0"/>
    <xf numFmtId="0" fontId="49" fillId="0" borderId="100" applyNumberFormat="0" applyFill="0" applyAlignment="0" applyProtection="0"/>
    <xf numFmtId="178" fontId="110" fillId="5" borderId="130" applyFont="0" applyBorder="0" applyAlignment="0"/>
    <xf numFmtId="192" fontId="118" fillId="5" borderId="0" applyFont="0" applyBorder="0" applyAlignment="0"/>
    <xf numFmtId="178" fontId="110" fillId="5" borderId="130" applyFont="0" applyBorder="0" applyAlignment="0"/>
    <xf numFmtId="9" fontId="119" fillId="5" borderId="0" applyNumberFormat="0" applyFont="0" applyBorder="0" applyAlignment="0">
      <protection locked="0"/>
    </xf>
    <xf numFmtId="0" fontId="120" fillId="0" borderId="90" applyFill="0">
      <alignment horizontal="center" vertical="center"/>
    </xf>
    <xf numFmtId="0" fontId="63" fillId="0" borderId="90" applyFill="0">
      <alignment horizontal="center" vertical="center"/>
    </xf>
    <xf numFmtId="198" fontId="63" fillId="0" borderId="90" applyFill="0">
      <alignment horizontal="center" vertical="center"/>
    </xf>
    <xf numFmtId="180" fontId="121" fillId="0" borderId="0" applyNumberFormat="0" applyFill="0" applyBorder="0" applyAlignment="0">
      <protection locked="0"/>
    </xf>
    <xf numFmtId="199" fontId="122" fillId="0" borderId="0"/>
    <xf numFmtId="0" fontId="12" fillId="0" borderId="0" applyFill="0" applyBorder="0">
      <alignment horizontal="left" vertical="center"/>
    </xf>
    <xf numFmtId="0" fontId="123" fillId="0" borderId="0" applyFill="0" applyBorder="0">
      <alignment vertical="center"/>
    </xf>
    <xf numFmtId="185" fontId="63" fillId="0" borderId="0" applyFill="0" applyBorder="0">
      <alignment vertical="center"/>
    </xf>
    <xf numFmtId="0" fontId="45" fillId="20" borderId="0" applyNumberFormat="0" applyBorder="0" applyAlignment="0" applyProtection="0"/>
    <xf numFmtId="0" fontId="124" fillId="20" borderId="0" applyNumberFormat="0" applyBorder="0" applyAlignment="0" applyProtection="0"/>
    <xf numFmtId="0" fontId="45" fillId="20" borderId="0" applyNumberFormat="0" applyBorder="0" applyAlignment="0" applyProtection="0"/>
    <xf numFmtId="0" fontId="125" fillId="59" borderId="0" applyNumberFormat="0" applyBorder="0" applyAlignment="0" applyProtection="0"/>
    <xf numFmtId="0" fontId="126" fillId="59" borderId="0" applyNumberFormat="0" applyBorder="0" applyAlignment="0" applyProtection="0"/>
    <xf numFmtId="0" fontId="126" fillId="59" borderId="0" applyNumberFormat="0" applyBorder="0" applyAlignment="0" applyProtection="0"/>
    <xf numFmtId="0" fontId="126" fillId="5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64" fillId="0" borderId="0"/>
    <xf numFmtId="200" fontId="1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28" fillId="0" borderId="0"/>
    <xf numFmtId="0" fontId="1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28" fillId="0" borderId="0"/>
    <xf numFmtId="0" fontId="1" fillId="0" borderId="0"/>
    <xf numFmtId="0" fontId="59"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applyFill="0"/>
    <xf numFmtId="0" fontId="11" fillId="0" borderId="0"/>
    <xf numFmtId="179" fontId="1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28" fillId="0" borderId="0"/>
    <xf numFmtId="0" fontId="1" fillId="0" borderId="0"/>
    <xf numFmtId="0" fontId="1" fillId="0" borderId="0"/>
    <xf numFmtId="0" fontId="59" fillId="0" borderId="0"/>
    <xf numFmtId="0" fontId="1" fillId="0" borderId="0"/>
    <xf numFmtId="0" fontId="1" fillId="0" borderId="0"/>
    <xf numFmtId="0" fontId="11" fillId="0" borderId="0" applyFill="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28"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59" fillId="0" borderId="0"/>
    <xf numFmtId="0" fontId="128" fillId="0" borderId="0"/>
    <xf numFmtId="0" fontId="1" fillId="0" borderId="0"/>
    <xf numFmtId="0" fontId="1" fillId="0" borderId="0"/>
    <xf numFmtId="0" fontId="12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28" fillId="0" borderId="0"/>
    <xf numFmtId="0" fontId="54"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28" fillId="0" borderId="0"/>
    <xf numFmtId="0" fontId="11" fillId="0" borderId="0"/>
    <xf numFmtId="0" fontId="128" fillId="0" borderId="0"/>
    <xf numFmtId="0" fontId="11" fillId="0" borderId="0"/>
    <xf numFmtId="0" fontId="128" fillId="0" borderId="0"/>
    <xf numFmtId="0" fontId="1" fillId="0" borderId="0"/>
    <xf numFmtId="0" fontId="1" fillId="0" borderId="0"/>
    <xf numFmtId="0" fontId="1" fillId="0" borderId="0"/>
    <xf numFmtId="0" fontId="128"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28" fillId="0" borderId="0"/>
    <xf numFmtId="0" fontId="11" fillId="0" borderId="0">
      <alignment wrapText="1"/>
    </xf>
    <xf numFmtId="0" fontId="59" fillId="0" borderId="0"/>
    <xf numFmtId="0" fontId="59" fillId="0" borderId="0"/>
    <xf numFmtId="0" fontId="11" fillId="0" borderId="0"/>
    <xf numFmtId="0" fontId="1" fillId="0" borderId="0"/>
    <xf numFmtId="0" fontId="59" fillId="0" borderId="0"/>
    <xf numFmtId="0" fontId="1" fillId="0" borderId="0"/>
    <xf numFmtId="0" fontId="59" fillId="0" borderId="0"/>
    <xf numFmtId="0" fontId="11" fillId="0" borderId="0"/>
    <xf numFmtId="0" fontId="11" fillId="0" borderId="0"/>
    <xf numFmtId="0" fontId="59" fillId="0" borderId="0"/>
    <xf numFmtId="0" fontId="1" fillId="0" borderId="0"/>
    <xf numFmtId="0" fontId="1" fillId="0" borderId="0"/>
    <xf numFmtId="0" fontId="35"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59" fillId="0" borderId="0"/>
    <xf numFmtId="0" fontId="11" fillId="0" borderId="0"/>
    <xf numFmtId="0" fontId="1" fillId="0" borderId="0"/>
    <xf numFmtId="0" fontId="1" fillId="0" borderId="0"/>
    <xf numFmtId="0" fontId="35" fillId="0" borderId="0"/>
    <xf numFmtId="0" fontId="11" fillId="0" borderId="0"/>
    <xf numFmtId="0" fontId="11" fillId="0" borderId="0"/>
    <xf numFmtId="0" fontId="11" fillId="0" borderId="0"/>
    <xf numFmtId="0" fontId="128"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8"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0" fillId="0" borderId="0"/>
    <xf numFmtId="0" fontId="128" fillId="0" borderId="0"/>
    <xf numFmtId="0" fontId="59" fillId="0" borderId="0"/>
    <xf numFmtId="0" fontId="128" fillId="0" borderId="0"/>
    <xf numFmtId="0" fontId="130" fillId="0" borderId="0"/>
    <xf numFmtId="0" fontId="128" fillId="0" borderId="0"/>
    <xf numFmtId="0" fontId="59" fillId="0" borderId="0"/>
    <xf numFmtId="0" fontId="128" fillId="0" borderId="0"/>
    <xf numFmtId="0" fontId="128" fillId="0" borderId="0"/>
    <xf numFmtId="0" fontId="128" fillId="0" borderId="0"/>
    <xf numFmtId="0" fontId="1" fillId="0" borderId="0"/>
    <xf numFmtId="0" fontId="1" fillId="0" borderId="0"/>
    <xf numFmtId="0" fontId="128" fillId="0" borderId="0"/>
    <xf numFmtId="0" fontId="11" fillId="0" borderId="0"/>
    <xf numFmtId="0" fontId="11" fillId="0" borderId="0"/>
    <xf numFmtId="0" fontId="131" fillId="0" borderId="0"/>
    <xf numFmtId="0" fontId="1" fillId="0" borderId="0"/>
    <xf numFmtId="179" fontId="11" fillId="0" borderId="0"/>
    <xf numFmtId="0" fontId="11" fillId="0" borderId="0"/>
    <xf numFmtId="0" fontId="1" fillId="0" borderId="0"/>
    <xf numFmtId="0" fontId="1" fillId="0" borderId="0"/>
    <xf numFmtId="0" fontId="73"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1" fillId="0" borderId="0"/>
    <xf numFmtId="0" fontId="128"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73"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1" fillId="0" borderId="0" applyFill="0"/>
    <xf numFmtId="0" fontId="11" fillId="0" borderId="0"/>
    <xf numFmtId="0" fontId="11" fillId="0" borderId="0"/>
    <xf numFmtId="0" fontId="11" fillId="0" borderId="0"/>
    <xf numFmtId="0" fontId="11" fillId="0" borderId="0"/>
    <xf numFmtId="0" fontId="128" fillId="0" borderId="0"/>
    <xf numFmtId="0" fontId="11" fillId="0" borderId="0"/>
    <xf numFmtId="0" fontId="11" fillId="0" borderId="0"/>
    <xf numFmtId="0" fontId="1"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1" fillId="0" borderId="0"/>
    <xf numFmtId="0" fontId="73"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33" fillId="0" borderId="0"/>
    <xf numFmtId="0" fontId="1" fillId="0" borderId="0"/>
    <xf numFmtId="0" fontId="5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1" fillId="0" borderId="0"/>
    <xf numFmtId="0" fontId="1" fillId="0" borderId="0"/>
    <xf numFmtId="0" fontId="1" fillId="0" borderId="0"/>
    <xf numFmtId="0" fontId="11" fillId="0" borderId="0"/>
    <xf numFmtId="0" fontId="1" fillId="0" borderId="0"/>
    <xf numFmtId="0" fontId="1" fillId="0" borderId="0"/>
    <xf numFmtId="0" fontId="1" fillId="0" borderId="0"/>
    <xf numFmtId="0" fontId="73"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1" fillId="0" borderId="0"/>
    <xf numFmtId="0" fontId="73"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31" fillId="0" borderId="0"/>
    <xf numFmtId="0" fontId="1" fillId="0" borderId="0"/>
    <xf numFmtId="0" fontId="5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63" fillId="0" borderId="0"/>
    <xf numFmtId="0" fontId="1" fillId="0" borderId="0"/>
    <xf numFmtId="0" fontId="59" fillId="0" borderId="0"/>
    <xf numFmtId="0" fontId="128" fillId="0" borderId="0"/>
    <xf numFmtId="0" fontId="128" fillId="0" borderId="0"/>
    <xf numFmtId="0" fontId="1"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63" fillId="0" borderId="0"/>
    <xf numFmtId="0" fontId="1" fillId="0" borderId="0"/>
    <xf numFmtId="0" fontId="5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 fillId="0" borderId="0"/>
    <xf numFmtId="0" fontId="1" fillId="0" borderId="0"/>
    <xf numFmtId="0" fontId="63" fillId="0" borderId="0" applyFill="0" applyBorder="0">
      <alignment vertical="center"/>
    </xf>
    <xf numFmtId="0" fontId="1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1" fillId="50" borderId="114" applyNumberFormat="0" applyFont="0" applyAlignment="0" applyProtection="0"/>
    <xf numFmtId="0" fontId="131" fillId="50" borderId="114" applyNumberFormat="0" applyFont="0" applyAlignment="0" applyProtection="0"/>
    <xf numFmtId="0" fontId="1" fillId="24" borderId="102" applyNumberFormat="0" applyFont="0" applyAlignment="0" applyProtection="0"/>
    <xf numFmtId="0" fontId="59" fillId="24" borderId="102"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59" fillId="50" borderId="114" applyNumberFormat="0" applyFont="0" applyAlignment="0" applyProtection="0"/>
    <xf numFmtId="0" fontId="59" fillId="24" borderId="102" applyNumberFormat="0" applyFont="0" applyAlignment="0" applyProtection="0"/>
    <xf numFmtId="0" fontId="59" fillId="24" borderId="102" applyNumberFormat="0" applyFont="0" applyAlignment="0" applyProtection="0"/>
    <xf numFmtId="0" fontId="59" fillId="50" borderId="114" applyNumberFormat="0" applyFont="0" applyAlignment="0" applyProtection="0"/>
    <xf numFmtId="0" fontId="59" fillId="24" borderId="102" applyNumberFormat="0" applyFont="0" applyAlignment="0" applyProtection="0"/>
    <xf numFmtId="0" fontId="59" fillId="24" borderId="102" applyNumberFormat="0" applyFont="0" applyAlignment="0" applyProtection="0"/>
    <xf numFmtId="0" fontId="59" fillId="50" borderId="114" applyNumberFormat="0" applyFont="0" applyAlignment="0" applyProtection="0"/>
    <xf numFmtId="0" fontId="59" fillId="24" borderId="102" applyNumberFormat="0" applyFont="0" applyAlignment="0" applyProtection="0"/>
    <xf numFmtId="0" fontId="59" fillId="24" borderId="102" applyNumberFormat="0" applyFont="0" applyAlignment="0" applyProtection="0"/>
    <xf numFmtId="0" fontId="59" fillId="50" borderId="114"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63" fillId="24" borderId="102" applyNumberFormat="0" applyFont="0" applyAlignment="0" applyProtection="0"/>
    <xf numFmtId="0" fontId="35" fillId="0" borderId="0" applyNumberFormat="0" applyFill="0" applyBorder="0" applyAlignment="0">
      <protection locked="0"/>
    </xf>
    <xf numFmtId="186" fontId="63" fillId="0" borderId="0" applyFill="0" applyBorder="0">
      <alignment vertical="center"/>
    </xf>
    <xf numFmtId="0" fontId="134" fillId="22" borderId="99"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2" borderId="131" applyNumberFormat="0" applyAlignment="0" applyProtection="0"/>
    <xf numFmtId="0" fontId="47" fillId="82" borderId="99" applyNumberFormat="0" applyAlignment="0" applyProtection="0"/>
    <xf numFmtId="0" fontId="47" fillId="22" borderId="99"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2"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6" fillId="82" borderId="131" applyNumberFormat="0" applyAlignment="0" applyProtection="0"/>
    <xf numFmtId="0" fontId="47" fillId="22" borderId="99" applyNumberFormat="0" applyAlignment="0" applyProtection="0"/>
    <xf numFmtId="0" fontId="47" fillId="22" borderId="99" applyNumberFormat="0" applyAlignment="0" applyProtection="0"/>
    <xf numFmtId="0" fontId="47" fillId="22" borderId="99" applyNumberFormat="0" applyAlignment="0" applyProtection="0"/>
    <xf numFmtId="0" fontId="47" fillId="22" borderId="99" applyNumberFormat="0" applyAlignment="0" applyProtection="0"/>
    <xf numFmtId="0" fontId="47" fillId="22" borderId="99" applyNumberFormat="0" applyAlignment="0" applyProtection="0"/>
    <xf numFmtId="40" fontId="132" fillId="83" borderId="0">
      <alignment horizontal="right"/>
    </xf>
    <xf numFmtId="0" fontId="137" fillId="95" borderId="0">
      <alignment horizontal="center"/>
    </xf>
    <xf numFmtId="0" fontId="53" fillId="96" borderId="0"/>
    <xf numFmtId="0" fontId="53" fillId="96" borderId="0"/>
    <xf numFmtId="0" fontId="53" fillId="96" borderId="0"/>
    <xf numFmtId="0" fontId="53" fillId="96" borderId="0"/>
    <xf numFmtId="0" fontId="138" fillId="83" borderId="0" applyBorder="0">
      <alignment horizontal="centerContinuous"/>
    </xf>
    <xf numFmtId="0" fontId="139" fillId="96" borderId="0" applyBorder="0">
      <alignment horizontal="centerContinuous"/>
    </xf>
    <xf numFmtId="10" fontId="11" fillId="0" borderId="0" applyFont="0" applyFill="0" applyBorder="0" applyAlignment="0" applyProtection="0"/>
    <xf numFmtId="201" fontId="11" fillId="0" borderId="0" applyFill="0" applyBorder="0"/>
    <xf numFmtId="201" fontId="11" fillId="0" borderId="0" applyFill="0" applyBorder="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9" fillId="0" borderId="0" applyFont="0" applyFill="0" applyBorder="0" applyAlignment="0" applyProtection="0"/>
    <xf numFmtId="9" fontId="1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192" fontId="140" fillId="0" borderId="0"/>
    <xf numFmtId="187" fontId="63" fillId="0" borderId="0" applyFill="0" applyBorder="0">
      <alignment vertical="center"/>
    </xf>
    <xf numFmtId="0" fontId="119" fillId="0" borderId="0" applyFill="0" applyBorder="0">
      <alignment vertical="center"/>
    </xf>
    <xf numFmtId="0" fontId="120" fillId="0" borderId="0" applyFill="0" applyBorder="0">
      <alignment vertical="center"/>
    </xf>
    <xf numFmtId="183" fontId="63" fillId="0" borderId="0" applyFill="0" applyBorder="0">
      <alignment vertical="center"/>
    </xf>
    <xf numFmtId="184" fontId="63" fillId="0" borderId="0" applyFill="0" applyBorder="0">
      <alignment vertical="center"/>
    </xf>
    <xf numFmtId="0" fontId="87" fillId="0" borderId="0" applyFill="0" applyBorder="0">
      <alignment vertical="center"/>
    </xf>
    <xf numFmtId="0" fontId="93" fillId="0" borderId="0" applyFill="0" applyBorder="0">
      <alignment vertical="center"/>
    </xf>
    <xf numFmtId="0" fontId="95" fillId="0" borderId="0" applyFill="0" applyBorder="0">
      <alignment vertical="center"/>
    </xf>
    <xf numFmtId="0" fontId="97" fillId="0" borderId="0" applyFill="0" applyBorder="0">
      <alignment vertical="center"/>
    </xf>
    <xf numFmtId="0" fontId="103" fillId="0" borderId="0" applyFill="0" applyBorder="0">
      <alignment horizontal="center" vertical="center"/>
    </xf>
    <xf numFmtId="0" fontId="103" fillId="0" borderId="0" applyFill="0" applyBorder="0">
      <alignment horizontal="center" vertical="center"/>
    </xf>
    <xf numFmtId="0" fontId="105" fillId="0" borderId="0" applyFill="0" applyBorder="0">
      <alignment vertical="center"/>
    </xf>
    <xf numFmtId="0" fontId="123" fillId="0" borderId="0" applyFill="0" applyBorder="0">
      <alignment vertical="center"/>
    </xf>
    <xf numFmtId="185" fontId="63" fillId="0" borderId="0" applyFill="0" applyBorder="0">
      <alignment vertical="center"/>
    </xf>
    <xf numFmtId="0" fontId="63" fillId="0" borderId="0" applyFill="0" applyBorder="0">
      <alignment vertical="center"/>
    </xf>
    <xf numFmtId="186" fontId="63" fillId="0" borderId="0" applyFill="0" applyBorder="0">
      <alignment vertical="center"/>
    </xf>
    <xf numFmtId="187" fontId="63" fillId="0" borderId="0" applyFill="0" applyBorder="0">
      <alignment vertical="center"/>
    </xf>
    <xf numFmtId="0" fontId="120" fillId="0" borderId="0" applyFill="0" applyBorder="0">
      <alignment vertical="center"/>
    </xf>
    <xf numFmtId="0" fontId="141" fillId="0" borderId="0" applyFill="0" applyBorder="0">
      <alignment vertical="center"/>
    </xf>
    <xf numFmtId="0" fontId="142" fillId="0" borderId="0" applyFill="0" applyBorder="0">
      <alignment vertical="center"/>
    </xf>
    <xf numFmtId="0" fontId="97" fillId="0" borderId="0" applyFill="0" applyBorder="0">
      <alignment vertical="center"/>
      <protection locked="0"/>
    </xf>
    <xf numFmtId="0" fontId="106" fillId="0" borderId="0" applyFill="0" applyBorder="0">
      <alignment vertical="center"/>
    </xf>
    <xf numFmtId="0" fontId="107" fillId="0" borderId="0" applyFill="0" applyBorder="0">
      <alignment vertical="center"/>
    </xf>
    <xf numFmtId="0" fontId="108" fillId="0" borderId="0" applyFill="0" applyBorder="0">
      <alignment vertical="center"/>
    </xf>
    <xf numFmtId="0" fontId="108" fillId="0" borderId="0" applyFill="0" applyBorder="0">
      <alignment vertical="center"/>
    </xf>
    <xf numFmtId="188" fontId="63" fillId="0" borderId="0" applyFill="0" applyBorder="0">
      <alignment vertical="center"/>
    </xf>
    <xf numFmtId="0" fontId="73" fillId="0" borderId="0" applyNumberFormat="0" applyFont="0" applyFill="0" applyBorder="0" applyAlignment="0" applyProtection="0">
      <alignment horizontal="left"/>
    </xf>
    <xf numFmtId="15" fontId="73" fillId="0" borderId="0" applyFont="0" applyFill="0" applyBorder="0" applyAlignment="0" applyProtection="0"/>
    <xf numFmtId="4" fontId="73" fillId="0" borderId="0" applyFont="0" applyFill="0" applyBorder="0" applyAlignment="0" applyProtection="0"/>
    <xf numFmtId="202" fontId="143" fillId="0" borderId="5"/>
    <xf numFmtId="202" fontId="143" fillId="0" borderId="5"/>
    <xf numFmtId="0" fontId="144" fillId="0" borderId="132">
      <alignment horizontal="center"/>
    </xf>
    <xf numFmtId="0" fontId="144" fillId="0" borderId="132">
      <alignment horizontal="center"/>
    </xf>
    <xf numFmtId="0" fontId="144" fillId="0" borderId="132">
      <alignment horizontal="center"/>
    </xf>
    <xf numFmtId="0" fontId="144" fillId="0" borderId="132">
      <alignment horizontal="center"/>
    </xf>
    <xf numFmtId="0" fontId="144" fillId="0" borderId="132">
      <alignment horizontal="center"/>
    </xf>
    <xf numFmtId="0" fontId="144" fillId="0" borderId="132">
      <alignment horizontal="center"/>
    </xf>
    <xf numFmtId="0" fontId="144" fillId="0" borderId="132">
      <alignment horizontal="center"/>
    </xf>
    <xf numFmtId="0" fontId="144" fillId="0" borderId="132">
      <alignment horizontal="center"/>
    </xf>
    <xf numFmtId="3" fontId="73" fillId="0" borderId="0" applyFont="0" applyFill="0" applyBorder="0" applyAlignment="0" applyProtection="0"/>
    <xf numFmtId="0" fontId="73" fillId="97" borderId="0" applyNumberFormat="0" applyFont="0" applyBorder="0" applyAlignment="0" applyProtection="0"/>
    <xf numFmtId="203" fontId="11" fillId="0" borderId="0"/>
    <xf numFmtId="203" fontId="11" fillId="0" borderId="0"/>
    <xf numFmtId="203" fontId="11" fillId="0" borderId="0"/>
    <xf numFmtId="204" fontId="35" fillId="0" borderId="0" applyFill="0" applyBorder="0">
      <alignment horizontal="right" vertical="center"/>
    </xf>
    <xf numFmtId="186" fontId="35" fillId="0" borderId="0" applyFill="0" applyBorder="0">
      <alignment horizontal="right" vertical="center"/>
    </xf>
    <xf numFmtId="205" fontId="35" fillId="0" borderId="0" applyFill="0" applyBorder="0">
      <alignment horizontal="right" vertical="center"/>
    </xf>
    <xf numFmtId="179" fontId="9" fillId="0" borderId="0" applyNumberFormat="0" applyFill="0" applyBorder="0" applyAlignment="0" applyProtection="0"/>
    <xf numFmtId="179" fontId="53" fillId="3" borderId="0" applyNumberFormat="0" applyBorder="0" applyProtection="0">
      <alignment horizontal="centerContinuous"/>
    </xf>
    <xf numFmtId="179" fontId="24" fillId="0" borderId="0" applyNumberFormat="0" applyFill="0" applyBorder="0" applyAlignment="0" applyProtection="0"/>
    <xf numFmtId="0" fontId="11" fillId="50" borderId="0" applyNumberFormat="0" applyFont="0" applyBorder="0" applyAlignment="0" applyProtection="0"/>
    <xf numFmtId="0" fontId="11" fillId="50" borderId="0" applyNumberFormat="0" applyFont="0" applyBorder="0" applyAlignment="0" applyProtection="0"/>
    <xf numFmtId="0" fontId="11" fillId="83" borderId="0" applyNumberFormat="0" applyFont="0" applyBorder="0" applyAlignment="0" applyProtection="0"/>
    <xf numFmtId="0" fontId="11" fillId="83" borderId="0" applyNumberFormat="0" applyFont="0" applyBorder="0" applyAlignment="0" applyProtection="0"/>
    <xf numFmtId="0" fontId="11" fillId="82" borderId="0" applyNumberFormat="0" applyFont="0" applyBorder="0" applyAlignment="0" applyProtection="0"/>
    <xf numFmtId="0" fontId="11" fillId="82"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2" borderId="0" applyNumberFormat="0" applyFont="0" applyBorder="0" applyAlignment="0" applyProtection="0"/>
    <xf numFmtId="0" fontId="11" fillId="82"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141" fillId="0" borderId="0" applyFill="0" applyBorder="0">
      <alignment vertical="center"/>
    </xf>
    <xf numFmtId="0" fontId="145" fillId="0" borderId="0" applyNumberFormat="0" applyFill="0" applyBorder="0" applyAlignment="0" applyProtection="0"/>
    <xf numFmtId="0" fontId="142" fillId="0" borderId="0" applyFill="0" applyBorder="0">
      <alignment vertical="center"/>
    </xf>
    <xf numFmtId="0" fontId="11" fillId="98" borderId="0" applyNumberFormat="0" applyFont="0" applyBorder="0" applyAlignment="0">
      <alignment vertical="center"/>
    </xf>
    <xf numFmtId="181" fontId="35" fillId="0" borderId="0"/>
    <xf numFmtId="0" fontId="11" fillId="0" borderId="0"/>
    <xf numFmtId="0" fontId="11" fillId="0" borderId="0"/>
    <xf numFmtId="0" fontId="146" fillId="0" borderId="0" applyNumberFormat="0" applyBorder="0" applyAlignment="0"/>
    <xf numFmtId="0" fontId="12" fillId="0" borderId="0"/>
    <xf numFmtId="0" fontId="14"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97" fillId="0" borderId="0" applyFill="0" applyBorder="0">
      <alignment vertical="center"/>
      <protection locked="0"/>
    </xf>
    <xf numFmtId="0" fontId="147" fillId="3" borderId="105" applyBorder="0" applyProtection="0">
      <alignment horizontal="centerContinuous" vertical="center"/>
    </xf>
    <xf numFmtId="0" fontId="147" fillId="3" borderId="105" applyBorder="0" applyProtection="0">
      <alignment horizontal="centerContinuous" vertical="center"/>
    </xf>
    <xf numFmtId="0" fontId="147" fillId="3" borderId="105" applyBorder="0" applyProtection="0">
      <alignment horizontal="centerContinuous" vertical="center"/>
    </xf>
    <xf numFmtId="0" fontId="147" fillId="3" borderId="105" applyBorder="0" applyProtection="0">
      <alignment horizontal="centerContinuous" vertical="center"/>
    </xf>
    <xf numFmtId="0" fontId="147" fillId="3" borderId="105" applyBorder="0" applyProtection="0">
      <alignment horizontal="centerContinuous" vertical="center"/>
    </xf>
    <xf numFmtId="0" fontId="147" fillId="3" borderId="105" applyBorder="0" applyProtection="0">
      <alignment horizontal="centerContinuous" vertical="center"/>
    </xf>
    <xf numFmtId="0" fontId="147" fillId="3" borderId="105" applyBorder="0" applyProtection="0">
      <alignment horizontal="centerContinuous" vertical="center"/>
    </xf>
    <xf numFmtId="0" fontId="147" fillId="3" borderId="105" applyBorder="0" applyProtection="0">
      <alignment horizontal="centerContinuous" vertical="center"/>
    </xf>
    <xf numFmtId="0" fontId="148" fillId="0" borderId="0" applyBorder="0" applyProtection="0">
      <alignment vertical="center"/>
    </xf>
    <xf numFmtId="0" fontId="149" fillId="0" borderId="0">
      <alignment horizontal="left"/>
    </xf>
    <xf numFmtId="0" fontId="149" fillId="0" borderId="133" applyFill="0" applyBorder="0" applyProtection="0">
      <alignment horizontal="left" vertical="top"/>
    </xf>
    <xf numFmtId="0" fontId="149" fillId="0" borderId="133" applyFill="0" applyBorder="0" applyProtection="0">
      <alignment horizontal="left" vertical="top"/>
    </xf>
    <xf numFmtId="49" fontId="11" fillId="0" borderId="0" applyFont="0" applyFill="0" applyBorder="0" applyAlignment="0" applyProtection="0"/>
    <xf numFmtId="0" fontId="150" fillId="0" borderId="0"/>
    <xf numFmtId="49" fontId="11" fillId="0" borderId="0" applyFont="0" applyFill="0" applyBorder="0" applyAlignment="0" applyProtection="0"/>
    <xf numFmtId="0" fontId="151" fillId="0" borderId="0"/>
    <xf numFmtId="0" fontId="151" fillId="0" borderId="0"/>
    <xf numFmtId="0" fontId="150" fillId="0" borderId="0"/>
    <xf numFmtId="199" fontId="152" fillId="0" borderId="0"/>
    <xf numFmtId="15" fontId="153" fillId="3" borderId="0" applyBorder="0" applyProtection="0">
      <alignment horizontal="centerContinuous"/>
    </xf>
    <xf numFmtId="15" fontId="154" fillId="3" borderId="0" applyBorder="0" applyProtection="0">
      <alignment horizontal="centerContinuous"/>
    </xf>
    <xf numFmtId="0" fontId="155" fillId="0" borderId="0" applyNumberFormat="0" applyFill="0" applyBorder="0" applyAlignment="0" applyProtection="0"/>
    <xf numFmtId="0" fontId="145" fillId="0" borderId="0" applyNumberFormat="0" applyFill="0" applyBorder="0" applyAlignment="0" applyProtection="0"/>
    <xf numFmtId="179" fontId="53" fillId="3" borderId="0" applyNumberFormat="0" applyBorder="0" applyProtection="0">
      <alignment horizontal="centerContinuous"/>
    </xf>
    <xf numFmtId="179" fontId="53" fillId="3" borderId="0" applyNumberFormat="0" applyBorder="0" applyProtection="0">
      <alignment horizontal="centerContinuous"/>
    </xf>
    <xf numFmtId="179" fontId="53" fillId="3" borderId="0" applyNumberFormat="0" applyBorder="0" applyProtection="0">
      <alignment horizontal="centerContinuous"/>
    </xf>
    <xf numFmtId="179" fontId="53" fillId="3" borderId="0" applyNumberFormat="0" applyBorder="0" applyProtection="0">
      <alignment horizontal="centerContinuous"/>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56" fillId="0" borderId="0" applyFill="0" applyBorder="0">
      <alignment horizontal="left" vertical="center"/>
      <protection locked="0"/>
    </xf>
    <xf numFmtId="0" fontId="150" fillId="0" borderId="0"/>
    <xf numFmtId="0" fontId="157" fillId="0" borderId="0" applyFill="0" applyBorder="0">
      <alignment horizontal="left" vertical="center"/>
      <protection locked="0"/>
    </xf>
    <xf numFmtId="0" fontId="3" fillId="0" borderId="103"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5" applyNumberFormat="0" applyFill="0" applyAlignment="0" applyProtection="0"/>
    <xf numFmtId="0" fontId="3" fillId="0" borderId="135" applyNumberFormat="0" applyFill="0" applyAlignment="0" applyProtection="0"/>
    <xf numFmtId="0" fontId="3" fillId="0" borderId="103"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6" applyNumberFormat="0" applyFill="0" applyAlignment="0" applyProtection="0"/>
    <xf numFmtId="0" fontId="77" fillId="0" borderId="135"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5" applyNumberFormat="0" applyFill="0" applyAlignment="0" applyProtection="0"/>
    <xf numFmtId="0" fontId="3" fillId="0" borderId="103" applyNumberFormat="0" applyFill="0" applyAlignment="0" applyProtection="0"/>
    <xf numFmtId="0" fontId="3" fillId="0" borderId="103" applyNumberFormat="0" applyFill="0" applyAlignment="0" applyProtection="0"/>
    <xf numFmtId="0" fontId="3" fillId="0" borderId="103" applyNumberFormat="0" applyFill="0" applyAlignment="0" applyProtection="0"/>
    <xf numFmtId="0" fontId="3" fillId="0" borderId="103" applyNumberFormat="0" applyFill="0" applyAlignment="0" applyProtection="0"/>
    <xf numFmtId="0" fontId="3" fillId="0" borderId="103" applyNumberFormat="0" applyFill="0" applyAlignment="0" applyProtection="0"/>
    <xf numFmtId="0" fontId="2"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206" fontId="11" fillId="0" borderId="105" applyBorder="0" applyProtection="0">
      <alignment horizontal="right"/>
    </xf>
    <xf numFmtId="206" fontId="11" fillId="0" borderId="105" applyBorder="0" applyProtection="0">
      <alignment horizontal="right"/>
    </xf>
    <xf numFmtId="206" fontId="11" fillId="0" borderId="105" applyBorder="0" applyProtection="0">
      <alignment horizontal="right"/>
    </xf>
    <xf numFmtId="206" fontId="11" fillId="0" borderId="105" applyBorder="0" applyProtection="0">
      <alignment horizontal="right"/>
    </xf>
    <xf numFmtId="206" fontId="11" fillId="0" borderId="105" applyBorder="0" applyProtection="0">
      <alignment horizontal="right"/>
    </xf>
    <xf numFmtId="206" fontId="11" fillId="0" borderId="105" applyBorder="0" applyProtection="0">
      <alignment horizontal="right"/>
    </xf>
    <xf numFmtId="206" fontId="11" fillId="0" borderId="105" applyBorder="0" applyProtection="0">
      <alignment horizontal="right"/>
    </xf>
    <xf numFmtId="206" fontId="11" fillId="0" borderId="105" applyBorder="0" applyProtection="0">
      <alignment horizontal="right"/>
    </xf>
    <xf numFmtId="188" fontId="63" fillId="0" borderId="0" applyFill="0" applyBorder="0">
      <alignment vertical="center"/>
    </xf>
    <xf numFmtId="206" fontId="11" fillId="0" borderId="105" applyBorder="0" applyProtection="0">
      <alignment horizontal="right"/>
    </xf>
    <xf numFmtId="0" fontId="158" fillId="0" borderId="0"/>
    <xf numFmtId="179" fontId="159"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83" fontId="63" fillId="0" borderId="117">
      <alignment vertical="center"/>
      <protection locked="0"/>
    </xf>
    <xf numFmtId="184" fontId="63" fillId="0" borderId="117">
      <alignment vertical="center"/>
      <protection locked="0"/>
    </xf>
    <xf numFmtId="0" fontId="63" fillId="0" borderId="117">
      <alignment vertical="center"/>
      <protection locked="0"/>
    </xf>
    <xf numFmtId="185" fontId="63" fillId="0" borderId="117">
      <alignment vertical="center"/>
      <protection locked="0"/>
    </xf>
    <xf numFmtId="186" fontId="63" fillId="0" borderId="117">
      <alignment vertical="center"/>
      <protection locked="0"/>
    </xf>
    <xf numFmtId="187" fontId="63" fillId="0" borderId="117">
      <alignment vertical="center"/>
      <protection locked="0"/>
    </xf>
    <xf numFmtId="188" fontId="63" fillId="0" borderId="117">
      <alignment vertical="center"/>
      <protection locked="0"/>
    </xf>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1"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2" borderId="118" applyNumberFormat="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2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6"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5" applyNumberFormat="0" applyFill="0" applyAlignment="0" applyProtection="0"/>
    <xf numFmtId="0" fontId="57" fillId="0" borderId="125"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57" fillId="0" borderId="124" applyNumberFormat="0" applyFill="0" applyAlignment="0" applyProtection="0"/>
    <xf numFmtId="0" fontId="94" fillId="0" borderId="126" applyNumberFormat="0" applyFill="0" applyAlignment="0" applyProtection="0"/>
    <xf numFmtId="0" fontId="94" fillId="0" borderId="126" applyNumberFormat="0" applyFill="0" applyAlignment="0" applyProtection="0"/>
    <xf numFmtId="10" fontId="35" fillId="13" borderId="115" applyNumberFormat="0" applyBorder="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9"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180" fontId="11" fillId="89" borderId="127" applyNumberFormat="0" applyFont="0" applyAlignment="0">
      <protection locked="0"/>
    </xf>
    <xf numFmtId="178" fontId="110" fillId="5" borderId="130" applyFont="0" applyBorder="0" applyAlignment="0"/>
    <xf numFmtId="0" fontId="120" fillId="0" borderId="115" applyFill="0">
      <alignment horizontal="center" vertical="center"/>
    </xf>
    <xf numFmtId="0" fontId="63" fillId="0" borderId="115" applyFill="0">
      <alignment horizontal="center" vertical="center"/>
    </xf>
    <xf numFmtId="198" fontId="63" fillId="0" borderId="115" applyFill="0">
      <alignment horizontal="center"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1" fillId="50" borderId="114" applyNumberFormat="0" applyFont="0" applyAlignment="0" applyProtection="0"/>
    <xf numFmtId="0" fontId="131" fillId="50" borderId="114"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1" fillId="50" borderId="114"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 fillId="24" borderId="102" applyNumberFormat="0" applyFon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2"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44" fillId="0" borderId="132">
      <alignment horizontal="center"/>
    </xf>
    <xf numFmtId="0" fontId="144" fillId="0" borderId="132">
      <alignment horizontal="center"/>
    </xf>
    <xf numFmtId="0" fontId="144" fillId="0" borderId="132">
      <alignment horizontal="center"/>
    </xf>
    <xf numFmtId="0" fontId="144" fillId="0" borderId="132">
      <alignment horizontal="center"/>
    </xf>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5"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6" applyNumberFormat="0" applyFill="0" applyAlignment="0" applyProtection="0"/>
    <xf numFmtId="0" fontId="3" fillId="0" borderId="135"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xf numFmtId="0" fontId="59" fillId="99"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83" borderId="0" applyNumberFormat="0" applyBorder="0" applyAlignment="0" applyProtection="0"/>
    <xf numFmtId="0" fontId="59" fillId="83" borderId="0" applyNumberFormat="0" applyBorder="0" applyAlignment="0" applyProtection="0"/>
    <xf numFmtId="0" fontId="59" fillId="83"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82"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99"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60" fillId="99" borderId="0" applyNumberFormat="0" applyBorder="0" applyAlignment="0" applyProtection="0"/>
    <xf numFmtId="0" fontId="60" fillId="99" borderId="0" applyNumberFormat="0" applyBorder="0" applyAlignment="0" applyProtection="0"/>
    <xf numFmtId="0" fontId="60" fillId="99"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60" fillId="59" borderId="0" applyNumberFormat="0" applyBorder="0" applyAlignment="0" applyProtection="0"/>
    <xf numFmtId="0" fontId="60" fillId="82" borderId="0" applyNumberFormat="0" applyBorder="0" applyAlignment="0" applyProtection="0"/>
    <xf numFmtId="0" fontId="60" fillId="82" borderId="0" applyNumberFormat="0" applyBorder="0" applyAlignment="0" applyProtection="0"/>
    <xf numFmtId="0" fontId="60" fillId="82" borderId="0" applyNumberFormat="0" applyBorder="0" applyAlignment="0" applyProtection="0"/>
    <xf numFmtId="0" fontId="60" fillId="99" borderId="0" applyNumberFormat="0" applyBorder="0" applyAlignment="0" applyProtection="0"/>
    <xf numFmtId="0" fontId="60" fillId="99" borderId="0" applyNumberFormat="0" applyBorder="0" applyAlignment="0" applyProtection="0"/>
    <xf numFmtId="0" fontId="60" fillId="99"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56"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5"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77"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60" fillId="78"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5"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0" fontId="60" fillId="63" borderId="0" applyNumberFormat="0" applyBorder="0" applyAlignment="0" applyProtection="0"/>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174" fontId="35" fillId="0" borderId="112">
      <alignment horizontal="right" vertical="center"/>
      <protection locked="0"/>
    </xf>
    <xf numFmtId="0" fontId="65" fillId="54" borderId="0" applyNumberFormat="0" applyBorder="0" applyAlignment="0" applyProtection="0"/>
    <xf numFmtId="0" fontId="65" fillId="54" borderId="0" applyNumberFormat="0" applyBorder="0" applyAlignment="0" applyProtection="0"/>
    <xf numFmtId="0" fontId="65" fillId="54" borderId="0" applyNumberFormat="0" applyBorder="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0" fontId="70" fillId="83" borderId="118" applyNumberFormat="0" applyAlignment="0" applyProtection="0"/>
    <xf numFmtId="41"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44" fontId="11" fillId="0" borderId="0" applyFont="0" applyFill="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1" fillId="55" borderId="0" applyNumberFormat="0" applyBorder="0" applyAlignment="0" applyProtection="0"/>
    <xf numFmtId="0" fontId="84" fillId="0" borderId="156" applyNumberFormat="0" applyFill="0" applyAlignment="0" applyProtection="0"/>
    <xf numFmtId="0" fontId="84" fillId="0" borderId="156" applyNumberFormat="0" applyFill="0" applyAlignment="0" applyProtection="0"/>
    <xf numFmtId="0" fontId="90" fillId="0" borderId="157" applyNumberFormat="0" applyFill="0" applyAlignment="0" applyProtection="0"/>
    <xf numFmtId="0" fontId="90" fillId="0" borderId="157"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57" fillId="0" borderId="113" applyNumberFormat="0" applyFill="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12" fillId="56" borderId="118" applyNumberFormat="0" applyAlignment="0" applyProtection="0"/>
    <xf numFmtId="0" fontId="126" fillId="59" borderId="0" applyNumberFormat="0" applyBorder="0" applyAlignment="0" applyProtection="0"/>
    <xf numFmtId="0" fontId="126" fillId="59" borderId="0" applyNumberFormat="0" applyBorder="0" applyAlignment="0" applyProtection="0"/>
    <xf numFmtId="0" fontId="126" fillId="59" borderId="0" applyNumberFormat="0" applyBorder="0" applyAlignment="0" applyProtection="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50" borderId="114" applyNumberFormat="0" applyFont="0" applyAlignment="0" applyProtection="0"/>
    <xf numFmtId="0" fontId="11" fillId="50" borderId="114" applyNumberFormat="0" applyFont="0" applyAlignment="0" applyProtection="0"/>
    <xf numFmtId="0" fontId="135" fillId="83" borderId="131" applyNumberFormat="0" applyAlignment="0" applyProtection="0"/>
    <xf numFmtId="0" fontId="135" fillId="83" borderId="131" applyNumberFormat="0" applyAlignment="0" applyProtection="0"/>
    <xf numFmtId="0" fontId="135" fillId="83" borderId="131"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0" fontId="77" fillId="0" borderId="134" applyNumberFormat="0" applyFill="0" applyAlignment="0" applyProtection="0"/>
    <xf numFmtId="0" fontId="77" fillId="0" borderId="134" applyNumberFormat="0" applyFill="0" applyAlignment="0" applyProtection="0"/>
    <xf numFmtId="0" fontId="77" fillId="0" borderId="134" applyNumberFormat="0" applyFill="0" applyAlignment="0" applyProtection="0"/>
  </cellStyleXfs>
  <cellXfs count="499">
    <xf numFmtId="0" fontId="0" fillId="0" borderId="0" xfId="0"/>
    <xf numFmtId="0" fontId="5" fillId="2" borderId="0" xfId="0" applyFont="1" applyFill="1" applyProtection="1"/>
    <xf numFmtId="0" fontId="0" fillId="2" borderId="0" xfId="0" applyFill="1"/>
    <xf numFmtId="0" fontId="6" fillId="3" borderId="0" xfId="0" applyFont="1" applyFill="1" applyBorder="1" applyAlignment="1">
      <alignment vertical="center"/>
    </xf>
    <xf numFmtId="0" fontId="6" fillId="3" borderId="0" xfId="0" applyFont="1" applyFill="1" applyAlignment="1">
      <alignment vertical="center" wrapText="1"/>
    </xf>
    <xf numFmtId="0" fontId="6" fillId="2" borderId="0" xfId="0" applyFont="1" applyFill="1" applyAlignment="1">
      <alignment vertical="center"/>
    </xf>
    <xf numFmtId="0" fontId="6" fillId="3" borderId="0" xfId="0" applyFont="1" applyFill="1" applyBorder="1" applyAlignment="1">
      <alignment horizontal="left" vertical="center"/>
    </xf>
    <xf numFmtId="0" fontId="7" fillId="4" borderId="0" xfId="0" applyFont="1" applyFill="1" applyAlignment="1">
      <alignment vertical="center"/>
    </xf>
    <xf numFmtId="0" fontId="8" fillId="2" borderId="0" xfId="0" applyFont="1" applyFill="1" applyBorder="1" applyAlignment="1">
      <alignment vertical="center"/>
    </xf>
    <xf numFmtId="0" fontId="9" fillId="0" borderId="0" xfId="0" applyFont="1" applyAlignment="1">
      <alignment horizontal="left" wrapText="1"/>
    </xf>
    <xf numFmtId="0" fontId="9" fillId="2" borderId="0" xfId="0" applyFont="1" applyFill="1" applyAlignment="1">
      <alignment horizontal="left" wrapText="1"/>
    </xf>
    <xf numFmtId="0" fontId="9" fillId="5" borderId="0" xfId="0" applyFont="1" applyFill="1" applyAlignment="1">
      <alignment vertical="center" wrapText="1"/>
    </xf>
    <xf numFmtId="0" fontId="9" fillId="2" borderId="0" xfId="0" applyFont="1" applyFill="1" applyAlignment="1">
      <alignment vertical="center" wrapText="1"/>
    </xf>
    <xf numFmtId="0" fontId="0" fillId="2" borderId="0" xfId="0" applyFill="1" applyAlignment="1">
      <alignment vertical="top" wrapText="1"/>
    </xf>
    <xf numFmtId="0" fontId="0" fillId="2" borderId="0" xfId="0" applyFill="1" applyAlignment="1">
      <alignment horizontal="left" vertical="top" wrapText="1"/>
    </xf>
    <xf numFmtId="0" fontId="12" fillId="6" borderId="1" xfId="0" applyFont="1" applyFill="1" applyBorder="1" applyAlignment="1" applyProtection="1">
      <alignment horizontal="left" vertical="center"/>
    </xf>
    <xf numFmtId="0" fontId="12" fillId="6" borderId="2"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0" fontId="5" fillId="2" borderId="0" xfId="0" applyFont="1" applyFill="1" applyAlignment="1" applyProtection="1">
      <alignment vertical="center"/>
    </xf>
    <xf numFmtId="0" fontId="13" fillId="2" borderId="4" xfId="0" applyFont="1" applyFill="1" applyBorder="1"/>
    <xf numFmtId="164" fontId="9" fillId="7" borderId="4" xfId="0" applyNumberFormat="1" applyFont="1" applyFill="1" applyBorder="1" applyAlignment="1">
      <alignment horizontal="right" vertical="top" wrapText="1"/>
    </xf>
    <xf numFmtId="164" fontId="9" fillId="0" borderId="0" xfId="0" applyNumberFormat="1" applyFont="1" applyAlignment="1">
      <alignment horizontal="right" vertical="top" wrapText="1"/>
    </xf>
    <xf numFmtId="0" fontId="0" fillId="2" borderId="0" xfId="0" applyFill="1" applyProtection="1"/>
    <xf numFmtId="0" fontId="4" fillId="2" borderId="5" xfId="0" applyFont="1" applyFill="1" applyBorder="1" applyProtection="1"/>
    <xf numFmtId="2" fontId="0" fillId="0" borderId="6" xfId="0" applyNumberFormat="1" applyFill="1" applyBorder="1" applyAlignment="1" applyProtection="1">
      <alignment horizontal="right" vertical="top" wrapText="1"/>
    </xf>
    <xf numFmtId="165" fontId="11" fillId="0" borderId="7" xfId="0" applyNumberFormat="1" applyFont="1" applyBorder="1" applyAlignment="1">
      <alignment horizontal="right" vertical="top" wrapText="1"/>
    </xf>
    <xf numFmtId="165" fontId="11" fillId="2" borderId="7" xfId="0" applyNumberFormat="1" applyFont="1" applyFill="1" applyBorder="1" applyAlignment="1" applyProtection="1">
      <alignment vertical="center" wrapText="1"/>
    </xf>
    <xf numFmtId="165" fontId="11" fillId="0" borderId="7" xfId="0" applyNumberFormat="1" applyFont="1" applyFill="1" applyBorder="1" applyAlignment="1" applyProtection="1">
      <alignment vertical="center" wrapText="1"/>
    </xf>
    <xf numFmtId="0" fontId="0" fillId="2" borderId="7" xfId="0" applyFill="1" applyBorder="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4" fillId="2" borderId="11" xfId="0" applyFont="1" applyFill="1" applyBorder="1" applyProtection="1"/>
    <xf numFmtId="165" fontId="11" fillId="6" borderId="12" xfId="0" applyNumberFormat="1" applyFont="1" applyFill="1" applyBorder="1" applyAlignment="1" applyProtection="1">
      <alignment vertical="center" wrapText="1"/>
    </xf>
    <xf numFmtId="165" fontId="11" fillId="6" borderId="13" xfId="0" applyNumberFormat="1" applyFont="1" applyFill="1" applyBorder="1" applyAlignment="1" applyProtection="1">
      <alignment vertical="center" wrapText="1"/>
    </xf>
    <xf numFmtId="165" fontId="11" fillId="6" borderId="14" xfId="0" applyNumberFormat="1" applyFont="1" applyFill="1" applyBorder="1" applyAlignment="1" applyProtection="1">
      <alignment vertical="center" wrapText="1"/>
    </xf>
    <xf numFmtId="0" fontId="0" fillId="2" borderId="15" xfId="0" applyFill="1" applyBorder="1" applyProtection="1"/>
    <xf numFmtId="0" fontId="0" fillId="2" borderId="16" xfId="0" applyFill="1" applyBorder="1" applyProtection="1"/>
    <xf numFmtId="0" fontId="5" fillId="0" borderId="0" xfId="0" applyFont="1"/>
    <xf numFmtId="0" fontId="14" fillId="2" borderId="17" xfId="0" applyFont="1" applyFill="1" applyBorder="1" applyAlignment="1" applyProtection="1">
      <alignment vertical="center" wrapText="1"/>
      <protection locked="0"/>
    </xf>
    <xf numFmtId="0" fontId="16" fillId="2" borderId="18" xfId="0" applyFont="1" applyFill="1" applyBorder="1"/>
    <xf numFmtId="0" fontId="14" fillId="2" borderId="24" xfId="0" applyFont="1" applyFill="1" applyBorder="1" applyAlignment="1" applyProtection="1">
      <alignment vertical="center" wrapText="1"/>
      <protection locked="0"/>
    </xf>
    <xf numFmtId="0" fontId="9" fillId="7" borderId="25" xfId="0" applyFont="1" applyFill="1" applyBorder="1" applyAlignment="1" applyProtection="1">
      <alignment horizontal="right" vertical="center"/>
    </xf>
    <xf numFmtId="0" fontId="9" fillId="7" borderId="26" xfId="0" applyFont="1" applyFill="1" applyBorder="1" applyAlignment="1" applyProtection="1">
      <alignment horizontal="right" vertical="center"/>
    </xf>
    <xf numFmtId="0" fontId="9" fillId="7" borderId="27" xfId="0" applyFont="1" applyFill="1" applyBorder="1" applyAlignment="1" applyProtection="1">
      <alignment horizontal="right" vertical="center"/>
    </xf>
    <xf numFmtId="0" fontId="9" fillId="7" borderId="28" xfId="0" applyFont="1" applyFill="1" applyBorder="1" applyAlignment="1" applyProtection="1">
      <alignment horizontal="right" vertical="center"/>
    </xf>
    <xf numFmtId="0" fontId="16" fillId="2" borderId="0" xfId="0" applyFont="1" applyFill="1" applyBorder="1"/>
    <xf numFmtId="0" fontId="15" fillId="2" borderId="29" xfId="0" applyFont="1" applyFill="1" applyBorder="1" applyAlignment="1" applyProtection="1">
      <alignment vertical="center" wrapText="1"/>
      <protection locked="0"/>
    </xf>
    <xf numFmtId="0" fontId="15" fillId="2" borderId="30" xfId="0" applyFont="1" applyFill="1" applyBorder="1" applyAlignment="1" applyProtection="1">
      <alignment vertical="center" wrapText="1"/>
      <protection locked="0"/>
    </xf>
    <xf numFmtId="0" fontId="15" fillId="2" borderId="31" xfId="0" applyFont="1" applyFill="1" applyBorder="1" applyAlignment="1" applyProtection="1">
      <alignment vertical="center" wrapText="1"/>
      <protection locked="0"/>
    </xf>
    <xf numFmtId="0" fontId="9" fillId="7" borderId="32" xfId="0" applyFont="1" applyFill="1" applyBorder="1" applyAlignment="1" applyProtection="1">
      <alignment horizontal="center" vertical="center"/>
      <protection locked="0"/>
    </xf>
    <xf numFmtId="0" fontId="9" fillId="8" borderId="28" xfId="0" applyFont="1" applyFill="1" applyBorder="1" applyAlignment="1" applyProtection="1">
      <alignment horizontal="right" vertical="center"/>
    </xf>
    <xf numFmtId="0" fontId="11" fillId="0" borderId="33" xfId="0" applyFont="1" applyBorder="1" applyAlignment="1" applyProtection="1">
      <alignment horizontal="left" vertical="center" wrapText="1" indent="1"/>
      <protection locked="0"/>
    </xf>
    <xf numFmtId="165" fontId="11" fillId="0" borderId="34" xfId="0" applyNumberFormat="1" applyFont="1" applyFill="1" applyBorder="1" applyAlignment="1" applyProtection="1">
      <alignment vertical="center" wrapText="1"/>
    </xf>
    <xf numFmtId="165" fontId="11" fillId="0" borderId="35" xfId="0" applyNumberFormat="1" applyFont="1" applyFill="1" applyBorder="1" applyAlignment="1" applyProtection="1">
      <alignment vertical="center" wrapText="1"/>
    </xf>
    <xf numFmtId="166" fontId="9" fillId="6" borderId="7" xfId="0" applyNumberFormat="1" applyFont="1" applyFill="1" applyBorder="1" applyAlignment="1" applyProtection="1">
      <alignment horizontal="left"/>
    </xf>
    <xf numFmtId="165" fontId="9" fillId="6" borderId="36" xfId="0" applyNumberFormat="1" applyFont="1" applyFill="1" applyBorder="1" applyAlignment="1" applyProtection="1"/>
    <xf numFmtId="10" fontId="0" fillId="8" borderId="0" xfId="0" applyNumberFormat="1" applyFill="1"/>
    <xf numFmtId="0" fontId="0" fillId="2" borderId="0" xfId="0" applyFill="1" applyProtection="1">
      <protection locked="0"/>
    </xf>
    <xf numFmtId="2" fontId="11" fillId="8" borderId="44" xfId="0" applyNumberFormat="1" applyFont="1" applyFill="1" applyBorder="1" applyAlignment="1">
      <alignment horizontal="right" vertical="center" wrapText="1"/>
    </xf>
    <xf numFmtId="0" fontId="0" fillId="8" borderId="0" xfId="0" applyFill="1"/>
    <xf numFmtId="165" fontId="11" fillId="2" borderId="0" xfId="0" applyNumberFormat="1" applyFont="1" applyFill="1"/>
    <xf numFmtId="0" fontId="5" fillId="2" borderId="0" xfId="0" applyFont="1" applyFill="1" applyBorder="1" applyProtection="1"/>
    <xf numFmtId="0" fontId="0" fillId="2" borderId="0" xfId="0" applyFill="1" applyAlignment="1">
      <alignment vertical="center"/>
    </xf>
    <xf numFmtId="0" fontId="18" fillId="9" borderId="0" xfId="0" applyFont="1" applyFill="1" applyBorder="1" applyAlignment="1">
      <alignment vertical="center"/>
    </xf>
    <xf numFmtId="0" fontId="0" fillId="0" borderId="0" xfId="0" applyAlignment="1">
      <alignment vertical="center"/>
    </xf>
    <xf numFmtId="0" fontId="18" fillId="2" borderId="0" xfId="0" applyFont="1" applyFill="1" applyBorder="1" applyAlignment="1">
      <alignment vertical="center"/>
    </xf>
    <xf numFmtId="0" fontId="19" fillId="2" borderId="0" xfId="0" applyFont="1" applyFill="1" applyProtection="1">
      <protection locked="0"/>
    </xf>
    <xf numFmtId="0" fontId="20" fillId="2" borderId="0" xfId="0" applyFont="1" applyFill="1" applyBorder="1" applyProtection="1"/>
    <xf numFmtId="0" fontId="12" fillId="4" borderId="1" xfId="0" applyFont="1" applyFill="1" applyBorder="1" applyAlignment="1" applyProtection="1">
      <alignment horizontal="left" vertical="center"/>
      <protection locked="0"/>
    </xf>
    <xf numFmtId="0" fontId="12" fillId="4" borderId="2" xfId="0" applyFont="1" applyFill="1" applyBorder="1" applyAlignment="1" applyProtection="1">
      <alignment horizontal="left" vertical="center"/>
      <protection locked="0"/>
    </xf>
    <xf numFmtId="0" fontId="12" fillId="4" borderId="3" xfId="0" applyFont="1" applyFill="1" applyBorder="1" applyAlignment="1" applyProtection="1">
      <alignment horizontal="left" vertical="center"/>
      <protection locked="0"/>
    </xf>
    <xf numFmtId="0" fontId="21" fillId="2" borderId="0" xfId="0" applyFont="1" applyFill="1" applyBorder="1" applyProtection="1"/>
    <xf numFmtId="0" fontId="22" fillId="2" borderId="32" xfId="0" applyFont="1" applyFill="1" applyBorder="1"/>
    <xf numFmtId="0" fontId="0" fillId="2" borderId="32" xfId="0" applyFill="1" applyBorder="1"/>
    <xf numFmtId="0" fontId="9" fillId="11" borderId="41" xfId="0" applyFont="1" applyFill="1" applyBorder="1" applyAlignment="1" applyProtection="1">
      <alignment horizontal="right" vertical="center"/>
    </xf>
    <xf numFmtId="0" fontId="9" fillId="11" borderId="42" xfId="0" applyFont="1" applyFill="1" applyBorder="1" applyAlignment="1" applyProtection="1">
      <alignment horizontal="right" vertical="center"/>
    </xf>
    <xf numFmtId="0" fontId="9" fillId="11" borderId="46" xfId="0" applyFont="1" applyFill="1" applyBorder="1" applyAlignment="1" applyProtection="1">
      <alignment horizontal="right" vertical="center"/>
    </xf>
    <xf numFmtId="0" fontId="9" fillId="6" borderId="41" xfId="0" applyFont="1" applyFill="1" applyBorder="1" applyAlignment="1" applyProtection="1">
      <alignment horizontal="right" vertical="center"/>
    </xf>
    <xf numFmtId="0" fontId="9" fillId="6" borderId="43" xfId="0" applyFont="1" applyFill="1" applyBorder="1" applyAlignment="1" applyProtection="1">
      <alignment horizontal="right" vertical="center"/>
    </xf>
    <xf numFmtId="0" fontId="9" fillId="10" borderId="26" xfId="0" applyFont="1" applyFill="1" applyBorder="1" applyAlignment="1" applyProtection="1">
      <alignment horizontal="right" vertical="center"/>
    </xf>
    <xf numFmtId="0" fontId="9" fillId="10" borderId="27" xfId="0" applyFont="1" applyFill="1" applyBorder="1" applyAlignment="1" applyProtection="1">
      <alignment horizontal="right" vertical="center"/>
    </xf>
    <xf numFmtId="0" fontId="9" fillId="10" borderId="28" xfId="0" applyFont="1" applyFill="1" applyBorder="1" applyAlignment="1" applyProtection="1">
      <alignment horizontal="right" vertical="center"/>
    </xf>
    <xf numFmtId="0" fontId="9" fillId="6" borderId="29" xfId="0" applyFont="1" applyFill="1" applyBorder="1" applyAlignment="1" applyProtection="1">
      <alignment horizontal="right" vertical="center"/>
      <protection locked="0"/>
    </xf>
    <xf numFmtId="0" fontId="9" fillId="6" borderId="31" xfId="0" applyFont="1" applyFill="1" applyBorder="1" applyAlignment="1" applyProtection="1">
      <alignment horizontal="right" vertical="center"/>
      <protection locked="0"/>
    </xf>
    <xf numFmtId="0" fontId="9" fillId="11" borderId="56" xfId="0" applyFont="1" applyFill="1" applyBorder="1" applyAlignment="1" applyProtection="1">
      <alignment horizontal="right" vertical="center"/>
    </xf>
    <xf numFmtId="0" fontId="9" fillId="11" borderId="60" xfId="0" applyFont="1" applyFill="1" applyBorder="1" applyAlignment="1" applyProtection="1">
      <alignment horizontal="right" vertical="center"/>
    </xf>
    <xf numFmtId="0" fontId="9" fillId="11" borderId="57" xfId="0" applyFont="1" applyFill="1" applyBorder="1" applyAlignment="1" applyProtection="1">
      <alignment horizontal="right" vertical="center"/>
    </xf>
    <xf numFmtId="2" fontId="9" fillId="12" borderId="32" xfId="0" applyNumberFormat="1" applyFont="1" applyFill="1" applyBorder="1" applyAlignment="1">
      <alignment vertical="center" wrapText="1"/>
    </xf>
    <xf numFmtId="2" fontId="9" fillId="12" borderId="0" xfId="0" applyNumberFormat="1" applyFont="1" applyFill="1" applyBorder="1" applyAlignment="1">
      <alignment vertical="center" wrapText="1"/>
    </xf>
    <xf numFmtId="165" fontId="9" fillId="13" borderId="39" xfId="1" applyNumberFormat="1" applyFont="1" applyFill="1" applyBorder="1" applyAlignment="1">
      <alignment vertical="center" wrapText="1"/>
    </xf>
    <xf numFmtId="165" fontId="9" fillId="13" borderId="7" xfId="1" applyNumberFormat="1" applyFont="1" applyFill="1" applyBorder="1" applyAlignment="1">
      <alignment vertical="center" wrapText="1"/>
    </xf>
    <xf numFmtId="165" fontId="11" fillId="14" borderId="54" xfId="0" applyNumberFormat="1" applyFont="1" applyFill="1" applyBorder="1" applyAlignment="1" applyProtection="1">
      <alignment horizontal="right" vertical="center" wrapText="1"/>
    </xf>
    <xf numFmtId="165" fontId="11" fillId="14" borderId="53" xfId="0" applyNumberFormat="1" applyFont="1" applyFill="1" applyBorder="1" applyAlignment="1" applyProtection="1">
      <alignment horizontal="right" vertical="center" wrapText="1"/>
    </xf>
    <xf numFmtId="165" fontId="11" fillId="2" borderId="54" xfId="0" applyNumberFormat="1" applyFont="1" applyFill="1" applyBorder="1" applyAlignment="1">
      <alignment horizontal="right" vertical="center" wrapText="1"/>
    </xf>
    <xf numFmtId="165" fontId="11" fillId="2" borderId="52" xfId="0" applyNumberFormat="1" applyFont="1" applyFill="1" applyBorder="1" applyAlignment="1">
      <alignment horizontal="right" vertical="center" wrapText="1"/>
    </xf>
    <xf numFmtId="165" fontId="11" fillId="2" borderId="61" xfId="0" applyNumberFormat="1" applyFont="1" applyFill="1" applyBorder="1" applyAlignment="1">
      <alignment horizontal="right" vertical="center" wrapText="1"/>
    </xf>
    <xf numFmtId="166" fontId="11" fillId="6" borderId="0" xfId="0" applyNumberFormat="1" applyFont="1" applyFill="1" applyBorder="1" applyAlignment="1" applyProtection="1">
      <alignment horizontal="left"/>
      <protection locked="0"/>
    </xf>
    <xf numFmtId="166" fontId="11" fillId="6" borderId="62" xfId="0" applyNumberFormat="1" applyFont="1" applyFill="1" applyBorder="1" applyAlignment="1" applyProtection="1">
      <alignment horizontal="left"/>
      <protection locked="0"/>
    </xf>
    <xf numFmtId="0" fontId="24" fillId="12" borderId="63" xfId="0" applyFont="1" applyFill="1" applyBorder="1" applyAlignment="1" applyProtection="1">
      <alignment horizontal="left" vertical="center" wrapText="1" indent="1"/>
      <protection locked="0"/>
    </xf>
    <xf numFmtId="0" fontId="9" fillId="12" borderId="32" xfId="0" applyFont="1" applyFill="1" applyBorder="1" applyAlignment="1" applyProtection="1">
      <alignment vertical="center"/>
      <protection locked="0"/>
    </xf>
    <xf numFmtId="0" fontId="9" fillId="12" borderId="0" xfId="0" applyFont="1" applyFill="1" applyBorder="1" applyAlignment="1" applyProtection="1">
      <alignment vertical="center"/>
      <protection locked="0"/>
    </xf>
    <xf numFmtId="0" fontId="9" fillId="12" borderId="64" xfId="0" applyFont="1" applyFill="1" applyBorder="1" applyAlignment="1" applyProtection="1">
      <alignment vertical="center"/>
      <protection locked="0"/>
    </xf>
    <xf numFmtId="0" fontId="9" fillId="12" borderId="65" xfId="0" applyFont="1" applyFill="1" applyBorder="1" applyAlignment="1" applyProtection="1">
      <alignment vertical="center"/>
      <protection locked="0"/>
    </xf>
    <xf numFmtId="0" fontId="9" fillId="12" borderId="66" xfId="0" applyFont="1" applyFill="1" applyBorder="1" applyAlignment="1" applyProtection="1">
      <alignment vertical="center"/>
      <protection locked="0"/>
    </xf>
    <xf numFmtId="0" fontId="16" fillId="2" borderId="0" xfId="0" applyFont="1" applyFill="1" applyBorder="1" applyProtection="1">
      <protection locked="0"/>
    </xf>
    <xf numFmtId="166" fontId="9" fillId="12" borderId="64" xfId="0" applyNumberFormat="1" applyFont="1" applyFill="1" applyBorder="1" applyAlignment="1" applyProtection="1">
      <alignment horizontal="left"/>
    </xf>
    <xf numFmtId="166" fontId="9" fillId="12" borderId="67" xfId="0" applyNumberFormat="1" applyFont="1" applyFill="1" applyBorder="1" applyAlignment="1" applyProtection="1">
      <alignment horizontal="left"/>
    </xf>
    <xf numFmtId="166" fontId="9" fillId="12" borderId="64" xfId="0" applyNumberFormat="1" applyFont="1" applyFill="1" applyBorder="1" applyAlignment="1" applyProtection="1">
      <alignment horizontal="left"/>
      <protection locked="0"/>
    </xf>
    <xf numFmtId="166" fontId="9" fillId="12" borderId="65" xfId="0" applyNumberFormat="1" applyFont="1" applyFill="1" applyBorder="1" applyAlignment="1" applyProtection="1">
      <alignment horizontal="left"/>
      <protection locked="0"/>
    </xf>
    <xf numFmtId="166" fontId="9" fillId="12" borderId="68" xfId="0" applyNumberFormat="1" applyFont="1" applyFill="1" applyBorder="1" applyAlignment="1" applyProtection="1">
      <alignment horizontal="left"/>
      <protection locked="0"/>
    </xf>
    <xf numFmtId="0" fontId="11" fillId="0" borderId="63" xfId="0" applyFont="1" applyBorder="1" applyAlignment="1" applyProtection="1">
      <alignment horizontal="left" vertical="center" indent="3"/>
    </xf>
    <xf numFmtId="165" fontId="11" fillId="12" borderId="32" xfId="0" applyNumberFormat="1" applyFont="1" applyFill="1" applyBorder="1" applyAlignment="1" applyProtection="1">
      <protection locked="0"/>
    </xf>
    <xf numFmtId="165" fontId="11" fillId="12" borderId="0" xfId="0" applyNumberFormat="1" applyFont="1" applyFill="1" applyBorder="1" applyAlignment="1" applyProtection="1">
      <protection locked="0"/>
    </xf>
    <xf numFmtId="165" fontId="11" fillId="13" borderId="64" xfId="0" applyNumberFormat="1" applyFont="1" applyFill="1" applyBorder="1" applyAlignment="1">
      <alignment vertical="center" wrapText="1"/>
    </xf>
    <xf numFmtId="165" fontId="11" fillId="13" borderId="65" xfId="0" applyNumberFormat="1" applyFont="1" applyFill="1" applyBorder="1" applyAlignment="1">
      <alignment vertical="center" wrapText="1"/>
    </xf>
    <xf numFmtId="165" fontId="11" fillId="13" borderId="68" xfId="0" applyNumberFormat="1" applyFont="1" applyFill="1" applyBorder="1" applyAlignment="1">
      <alignment vertical="center" wrapText="1"/>
    </xf>
    <xf numFmtId="2" fontId="11" fillId="13" borderId="66" xfId="1" applyNumberFormat="1" applyFont="1" applyFill="1" applyBorder="1" applyAlignment="1">
      <alignment vertical="center" wrapText="1"/>
    </xf>
    <xf numFmtId="165" fontId="11" fillId="14" borderId="64" xfId="0" applyNumberFormat="1" applyFont="1" applyFill="1" applyBorder="1" applyAlignment="1" applyProtection="1">
      <alignment horizontal="right" wrapText="1"/>
    </xf>
    <xf numFmtId="165" fontId="11" fillId="14" borderId="67" xfId="0" applyNumberFormat="1" applyFont="1" applyFill="1" applyBorder="1" applyAlignment="1" applyProtection="1">
      <alignment horizontal="right" wrapText="1"/>
    </xf>
    <xf numFmtId="165" fontId="11" fillId="2" borderId="64" xfId="0" applyNumberFormat="1" applyFont="1" applyFill="1" applyBorder="1" applyAlignment="1">
      <alignment horizontal="right" wrapText="1"/>
    </xf>
    <xf numFmtId="165" fontId="11" fillId="2" borderId="65" xfId="0" applyNumberFormat="1" applyFont="1" applyFill="1" applyBorder="1" applyAlignment="1">
      <alignment horizontal="right" wrapText="1"/>
    </xf>
    <xf numFmtId="165" fontId="11" fillId="2" borderId="68" xfId="0" applyNumberFormat="1" applyFont="1" applyFill="1" applyBorder="1" applyAlignment="1">
      <alignment horizontal="right" wrapText="1"/>
    </xf>
    <xf numFmtId="165" fontId="11" fillId="13" borderId="64" xfId="1" applyNumberFormat="1" applyFont="1" applyFill="1" applyBorder="1" applyAlignment="1">
      <alignment vertical="center" wrapText="1"/>
    </xf>
    <xf numFmtId="165" fontId="11" fillId="13" borderId="65" xfId="1" applyNumberFormat="1" applyFont="1" applyFill="1" applyBorder="1" applyAlignment="1">
      <alignment vertical="center" wrapText="1"/>
    </xf>
    <xf numFmtId="165" fontId="11" fillId="13" borderId="68" xfId="1" applyNumberFormat="1" applyFont="1" applyFill="1" applyBorder="1" applyAlignment="1">
      <alignment vertical="center" wrapText="1"/>
    </xf>
    <xf numFmtId="0" fontId="11" fillId="0" borderId="63" xfId="0" applyFont="1" applyFill="1" applyBorder="1" applyAlignment="1" applyProtection="1">
      <alignment horizontal="left" vertical="center" indent="3"/>
    </xf>
    <xf numFmtId="167" fontId="9" fillId="2" borderId="0" xfId="0" applyNumberFormat="1" applyFont="1" applyFill="1" applyBorder="1" applyProtection="1">
      <protection locked="0"/>
    </xf>
    <xf numFmtId="0" fontId="25" fillId="2" borderId="0" xfId="0" applyFont="1" applyFill="1" applyProtection="1">
      <protection locked="0"/>
    </xf>
    <xf numFmtId="0" fontId="0" fillId="2" borderId="0" xfId="0" applyFill="1" applyAlignment="1" applyProtection="1">
      <alignment horizontal="right"/>
      <protection locked="0"/>
    </xf>
    <xf numFmtId="0" fontId="0" fillId="2" borderId="0" xfId="0" applyFill="1" applyBorder="1" applyProtection="1">
      <protection locked="0"/>
    </xf>
    <xf numFmtId="0" fontId="11" fillId="0" borderId="63" xfId="0" applyFont="1" applyBorder="1" applyAlignment="1" applyProtection="1">
      <alignment horizontal="left" vertical="center" wrapText="1" indent="1"/>
    </xf>
    <xf numFmtId="165" fontId="11" fillId="13" borderId="66" xfId="0" applyNumberFormat="1" applyFont="1" applyFill="1" applyBorder="1" applyAlignment="1">
      <alignment vertical="center" wrapText="1"/>
    </xf>
    <xf numFmtId="165" fontId="9" fillId="13" borderId="47" xfId="1" applyNumberFormat="1" applyFont="1" applyFill="1" applyBorder="1" applyAlignment="1">
      <alignment vertical="center" wrapText="1"/>
    </xf>
    <xf numFmtId="165" fontId="9" fillId="13" borderId="44" xfId="1" applyNumberFormat="1" applyFont="1" applyFill="1" applyBorder="1" applyAlignment="1">
      <alignment vertical="center" wrapText="1"/>
    </xf>
    <xf numFmtId="165" fontId="11" fillId="13" borderId="58" xfId="0" applyNumberFormat="1" applyFont="1" applyFill="1" applyBorder="1" applyAlignment="1">
      <alignment vertical="center" wrapText="1"/>
    </xf>
    <xf numFmtId="165" fontId="11" fillId="14" borderId="69" xfId="0" applyNumberFormat="1" applyFont="1" applyFill="1" applyBorder="1" applyAlignment="1" applyProtection="1">
      <alignment horizontal="right" wrapText="1"/>
    </xf>
    <xf numFmtId="165" fontId="11" fillId="14" borderId="70" xfId="0" applyNumberFormat="1" applyFont="1" applyFill="1" applyBorder="1" applyAlignment="1" applyProtection="1">
      <alignment horizontal="right" wrapText="1"/>
    </xf>
    <xf numFmtId="0" fontId="26" fillId="15" borderId="29" xfId="0" applyFont="1" applyFill="1" applyBorder="1" applyAlignment="1" applyProtection="1">
      <alignment wrapText="1"/>
      <protection locked="0"/>
    </xf>
    <xf numFmtId="165" fontId="27" fillId="15" borderId="1" xfId="0" applyNumberFormat="1" applyFont="1" applyFill="1" applyBorder="1" applyAlignment="1" applyProtection="1">
      <protection locked="0"/>
    </xf>
    <xf numFmtId="165" fontId="27" fillId="15" borderId="22" xfId="0" applyNumberFormat="1" applyFont="1" applyFill="1" applyBorder="1" applyAlignment="1" applyProtection="1">
      <protection locked="0"/>
    </xf>
    <xf numFmtId="165" fontId="27" fillId="15" borderId="73" xfId="0" applyNumberFormat="1" applyFont="1" applyFill="1" applyBorder="1" applyAlignment="1">
      <alignment horizontal="right" wrapText="1"/>
    </xf>
    <xf numFmtId="165" fontId="27" fillId="15" borderId="74" xfId="0" applyNumberFormat="1" applyFont="1" applyFill="1" applyBorder="1" applyAlignment="1">
      <alignment horizontal="right" wrapText="1"/>
    </xf>
    <xf numFmtId="165" fontId="27" fillId="15" borderId="75" xfId="0" applyNumberFormat="1" applyFont="1" applyFill="1" applyBorder="1" applyAlignment="1">
      <alignment horizontal="right" wrapText="1"/>
    </xf>
    <xf numFmtId="0" fontId="27" fillId="15" borderId="1" xfId="0" applyFont="1" applyFill="1" applyBorder="1" applyAlignment="1" applyProtection="1">
      <protection locked="0"/>
    </xf>
    <xf numFmtId="0" fontId="27" fillId="15" borderId="22" xfId="0" applyFont="1" applyFill="1" applyBorder="1" applyAlignment="1" applyProtection="1">
      <protection locked="0"/>
    </xf>
    <xf numFmtId="166" fontId="11" fillId="6" borderId="30" xfId="0" applyNumberFormat="1" applyFont="1" applyFill="1" applyBorder="1" applyAlignment="1" applyProtection="1">
      <alignment horizontal="left"/>
      <protection locked="0"/>
    </xf>
    <xf numFmtId="166" fontId="11" fillId="6" borderId="31" xfId="0" applyNumberFormat="1" applyFont="1" applyFill="1" applyBorder="1" applyAlignment="1" applyProtection="1">
      <alignment horizontal="left"/>
      <protection locked="0"/>
    </xf>
    <xf numFmtId="0" fontId="2" fillId="2" borderId="0" xfId="0" applyFont="1" applyFill="1"/>
    <xf numFmtId="0" fontId="24" fillId="2" borderId="0" xfId="0" applyFont="1" applyFill="1" applyBorder="1" applyAlignment="1" applyProtection="1">
      <alignment vertical="center"/>
      <protection locked="0"/>
    </xf>
    <xf numFmtId="165" fontId="28" fillId="2" borderId="0" xfId="0" applyNumberFormat="1" applyFont="1" applyFill="1" applyBorder="1" applyProtection="1">
      <protection locked="0"/>
    </xf>
    <xf numFmtId="0" fontId="16" fillId="2" borderId="0" xfId="0" applyFont="1" applyFill="1" applyProtection="1">
      <protection locked="0"/>
    </xf>
    <xf numFmtId="166" fontId="25" fillId="2" borderId="0" xfId="0" applyNumberFormat="1" applyFont="1" applyFill="1" applyBorder="1" applyAlignment="1" applyProtection="1">
      <alignment horizontal="left"/>
      <protection locked="0"/>
    </xf>
    <xf numFmtId="0" fontId="0" fillId="2" borderId="0" xfId="0" applyFill="1" applyBorder="1"/>
    <xf numFmtId="0" fontId="0" fillId="0" borderId="0" xfId="0" applyBorder="1"/>
    <xf numFmtId="0" fontId="5" fillId="2" borderId="0" xfId="0" applyFont="1" applyFill="1" applyAlignment="1" applyProtection="1"/>
    <xf numFmtId="0" fontId="0" fillId="0" borderId="76" xfId="0" applyBorder="1"/>
    <xf numFmtId="0" fontId="29" fillId="2" borderId="0" xfId="0" applyFont="1" applyFill="1" applyBorder="1" applyAlignment="1" applyProtection="1">
      <alignment horizontal="left" vertical="center"/>
      <protection locked="0"/>
    </xf>
    <xf numFmtId="166" fontId="11" fillId="5" borderId="32" xfId="0" applyNumberFormat="1" applyFont="1" applyFill="1" applyBorder="1" applyAlignment="1" applyProtection="1">
      <alignment horizontal="left"/>
      <protection locked="0"/>
    </xf>
    <xf numFmtId="166" fontId="11" fillId="5" borderId="0" xfId="0" applyNumberFormat="1" applyFont="1" applyFill="1" applyBorder="1" applyAlignment="1" applyProtection="1">
      <alignment horizontal="left"/>
      <protection locked="0"/>
    </xf>
    <xf numFmtId="166" fontId="11" fillId="5" borderId="62" xfId="0" applyNumberFormat="1" applyFont="1" applyFill="1" applyBorder="1" applyAlignment="1" applyProtection="1">
      <alignment horizontal="left"/>
      <protection locked="0"/>
    </xf>
    <xf numFmtId="0" fontId="16" fillId="2" borderId="0" xfId="0" applyFont="1" applyFill="1" applyBorder="1" applyAlignment="1" applyProtection="1">
      <alignment horizontal="right"/>
      <protection locked="0"/>
    </xf>
    <xf numFmtId="0" fontId="0" fillId="0" borderId="32" xfId="0" applyBorder="1"/>
    <xf numFmtId="0" fontId="9" fillId="6" borderId="30" xfId="0" applyFont="1" applyFill="1" applyBorder="1" applyAlignment="1" applyProtection="1">
      <alignment horizontal="right" vertical="center"/>
      <protection locked="0"/>
    </xf>
    <xf numFmtId="0" fontId="9" fillId="10" borderId="80" xfId="0" applyFont="1" applyFill="1" applyBorder="1" applyAlignment="1" applyProtection="1">
      <alignment horizontal="right" vertical="center"/>
    </xf>
    <xf numFmtId="0" fontId="11" fillId="0" borderId="81" xfId="0" applyFont="1" applyBorder="1" applyAlignment="1" applyProtection="1">
      <alignment horizontal="left" vertical="center" wrapText="1" indent="1"/>
      <protection locked="0"/>
    </xf>
    <xf numFmtId="165" fontId="9" fillId="12" borderId="0" xfId="0" applyNumberFormat="1" applyFont="1" applyFill="1" applyBorder="1" applyAlignment="1" applyProtection="1">
      <protection locked="0"/>
    </xf>
    <xf numFmtId="165" fontId="9" fillId="13" borderId="36" xfId="1" applyNumberFormat="1" applyFont="1" applyFill="1" applyBorder="1" applyAlignment="1">
      <alignment vertical="center" wrapText="1"/>
    </xf>
    <xf numFmtId="2" fontId="9" fillId="12" borderId="62" xfId="0" applyNumberFormat="1" applyFont="1" applyFill="1" applyBorder="1" applyAlignment="1" applyProtection="1">
      <protection locked="0"/>
    </xf>
    <xf numFmtId="165" fontId="11" fillId="2" borderId="54" xfId="0" applyNumberFormat="1" applyFont="1" applyFill="1" applyBorder="1" applyAlignment="1" applyProtection="1">
      <alignment horizontal="right" vertical="center" wrapText="1"/>
    </xf>
    <xf numFmtId="165" fontId="11" fillId="2" borderId="53" xfId="0" applyNumberFormat="1" applyFont="1" applyFill="1" applyBorder="1" applyAlignment="1" applyProtection="1">
      <alignment horizontal="right" vertical="center" wrapText="1"/>
    </xf>
    <xf numFmtId="168" fontId="11" fillId="2" borderId="7" xfId="0" applyNumberFormat="1" applyFont="1" applyFill="1" applyBorder="1" applyAlignment="1" applyProtection="1">
      <alignment horizontal="right" vertical="center"/>
    </xf>
    <xf numFmtId="168" fontId="11" fillId="2" borderId="36" xfId="0" applyNumberFormat="1" applyFont="1" applyFill="1" applyBorder="1" applyAlignment="1" applyProtection="1">
      <alignment horizontal="right" vertical="center"/>
    </xf>
    <xf numFmtId="0" fontId="24" fillId="12" borderId="82" xfId="0" applyFont="1" applyFill="1" applyBorder="1" applyAlignment="1" applyProtection="1">
      <alignment horizontal="left" vertical="center" wrapText="1" indent="2"/>
      <protection locked="0"/>
    </xf>
    <xf numFmtId="165" fontId="9" fillId="12" borderId="64" xfId="0" applyNumberFormat="1" applyFont="1" applyFill="1" applyBorder="1" applyAlignment="1" applyProtection="1">
      <protection locked="0"/>
    </xf>
    <xf numFmtId="165" fontId="9" fillId="12" borderId="65" xfId="0" applyNumberFormat="1" applyFont="1" applyFill="1" applyBorder="1" applyAlignment="1" applyProtection="1">
      <protection locked="0"/>
    </xf>
    <xf numFmtId="165" fontId="9" fillId="12" borderId="68" xfId="0" applyNumberFormat="1" applyFont="1" applyFill="1" applyBorder="1" applyAlignment="1" applyProtection="1">
      <protection locked="0"/>
    </xf>
    <xf numFmtId="166" fontId="9" fillId="6" borderId="64" xfId="0" applyNumberFormat="1" applyFont="1" applyFill="1" applyBorder="1" applyAlignment="1" applyProtection="1">
      <alignment horizontal="left"/>
    </xf>
    <xf numFmtId="166" fontId="9" fillId="6" borderId="67" xfId="0" applyNumberFormat="1" applyFont="1" applyFill="1" applyBorder="1" applyAlignment="1" applyProtection="1">
      <alignment horizontal="left"/>
    </xf>
    <xf numFmtId="166" fontId="9" fillId="6" borderId="65" xfId="0" applyNumberFormat="1" applyFont="1" applyFill="1" applyBorder="1" applyAlignment="1" applyProtection="1">
      <alignment horizontal="left"/>
    </xf>
    <xf numFmtId="166" fontId="9" fillId="6" borderId="68" xfId="0" applyNumberFormat="1" applyFont="1" applyFill="1" applyBorder="1" applyAlignment="1" applyProtection="1">
      <alignment horizontal="left"/>
    </xf>
    <xf numFmtId="169" fontId="9" fillId="6" borderId="0" xfId="0" applyNumberFormat="1" applyFont="1" applyFill="1" applyBorder="1" applyAlignment="1" applyProtection="1">
      <alignment horizontal="right"/>
      <protection locked="0"/>
    </xf>
    <xf numFmtId="0" fontId="11" fillId="0" borderId="82" xfId="0" applyFont="1" applyBorder="1" applyAlignment="1" applyProtection="1">
      <alignment horizontal="left" vertical="center" wrapText="1" indent="3"/>
    </xf>
    <xf numFmtId="165" fontId="11" fillId="2" borderId="64" xfId="0" applyNumberFormat="1" applyFont="1" applyFill="1" applyBorder="1" applyAlignment="1" applyProtection="1">
      <alignment horizontal="right" wrapText="1"/>
    </xf>
    <xf numFmtId="165" fontId="11" fillId="2" borderId="67" xfId="0" applyNumberFormat="1" applyFont="1" applyFill="1" applyBorder="1" applyAlignment="1" applyProtection="1">
      <alignment horizontal="right" wrapText="1"/>
    </xf>
    <xf numFmtId="168" fontId="11" fillId="2" borderId="64" xfId="0" applyNumberFormat="1" applyFont="1" applyFill="1" applyBorder="1" applyAlignment="1" applyProtection="1">
      <alignment horizontal="right" vertical="center"/>
    </xf>
    <xf numFmtId="168" fontId="11" fillId="2" borderId="65" xfId="0" applyNumberFormat="1" applyFont="1" applyFill="1" applyBorder="1" applyAlignment="1" applyProtection="1">
      <alignment horizontal="right" vertical="center"/>
    </xf>
    <xf numFmtId="168" fontId="11" fillId="2" borderId="68" xfId="0" applyNumberFormat="1" applyFont="1" applyFill="1" applyBorder="1" applyAlignment="1" applyProtection="1">
      <alignment horizontal="right" vertical="center"/>
    </xf>
    <xf numFmtId="167" fontId="16" fillId="2" borderId="0" xfId="0" applyNumberFormat="1" applyFont="1" applyFill="1" applyBorder="1" applyProtection="1">
      <protection locked="0"/>
    </xf>
    <xf numFmtId="0" fontId="11" fillId="0" borderId="82" xfId="0" applyFont="1" applyBorder="1" applyAlignment="1" applyProtection="1">
      <alignment horizontal="left" vertical="center" wrapText="1" indent="1"/>
    </xf>
    <xf numFmtId="165" fontId="11" fillId="2" borderId="69" xfId="0" applyNumberFormat="1" applyFont="1" applyFill="1" applyBorder="1" applyAlignment="1" applyProtection="1">
      <alignment horizontal="right" wrapText="1"/>
    </xf>
    <xf numFmtId="165" fontId="11" fillId="2" borderId="70" xfId="0" applyNumberFormat="1" applyFont="1" applyFill="1" applyBorder="1" applyAlignment="1" applyProtection="1">
      <alignment horizontal="right" wrapText="1"/>
    </xf>
    <xf numFmtId="0" fontId="11" fillId="0" borderId="83" xfId="0" applyFont="1" applyBorder="1" applyAlignment="1" applyProtection="1">
      <alignment horizontal="left" vertical="center" wrapText="1" indent="1"/>
    </xf>
    <xf numFmtId="165" fontId="9" fillId="13" borderId="45" xfId="1" applyNumberFormat="1" applyFont="1" applyFill="1" applyBorder="1" applyAlignment="1">
      <alignment vertical="center" wrapText="1"/>
    </xf>
    <xf numFmtId="2" fontId="9" fillId="12" borderId="84" xfId="0" applyNumberFormat="1" applyFont="1" applyFill="1" applyBorder="1" applyAlignment="1" applyProtection="1">
      <protection locked="0"/>
    </xf>
    <xf numFmtId="0" fontId="26" fillId="15" borderId="29" xfId="0" applyFont="1" applyFill="1" applyBorder="1" applyAlignment="1" applyProtection="1">
      <alignment vertical="center" wrapText="1"/>
      <protection locked="0"/>
    </xf>
    <xf numFmtId="0" fontId="26" fillId="15" borderId="1" xfId="0" applyFont="1" applyFill="1" applyBorder="1" applyAlignment="1" applyProtection="1">
      <alignment vertical="center" wrapText="1"/>
      <protection locked="0"/>
    </xf>
    <xf numFmtId="0" fontId="27" fillId="15" borderId="22" xfId="0" applyFont="1" applyFill="1" applyBorder="1" applyAlignment="1" applyProtection="1">
      <alignment vertical="center"/>
      <protection locked="0"/>
    </xf>
    <xf numFmtId="165" fontId="27" fillId="15" borderId="73" xfId="0" applyNumberFormat="1" applyFont="1" applyFill="1" applyBorder="1" applyAlignment="1" applyProtection="1">
      <alignment vertical="center"/>
      <protection locked="0"/>
    </xf>
    <xf numFmtId="0" fontId="27" fillId="15" borderId="1" xfId="0" applyFont="1" applyFill="1" applyBorder="1" applyAlignment="1" applyProtection="1">
      <alignment vertical="center"/>
      <protection locked="0"/>
    </xf>
    <xf numFmtId="166" fontId="11" fillId="5" borderId="29" xfId="0" applyNumberFormat="1" applyFont="1" applyFill="1" applyBorder="1" applyAlignment="1" applyProtection="1">
      <alignment horizontal="left"/>
      <protection locked="0"/>
    </xf>
    <xf numFmtId="166" fontId="11" fillId="5" borderId="30" xfId="0" applyNumberFormat="1" applyFont="1" applyFill="1" applyBorder="1" applyAlignment="1" applyProtection="1">
      <alignment horizontal="left"/>
      <protection locked="0"/>
    </xf>
    <xf numFmtId="166" fontId="11" fillId="5" borderId="31" xfId="0" applyNumberFormat="1" applyFont="1" applyFill="1" applyBorder="1" applyAlignment="1" applyProtection="1">
      <alignment horizontal="left"/>
      <protection locked="0"/>
    </xf>
    <xf numFmtId="0" fontId="16" fillId="2" borderId="0" xfId="0" applyFont="1" applyFill="1"/>
    <xf numFmtId="0" fontId="5" fillId="0" borderId="0" xfId="0" applyFont="1" applyAlignment="1">
      <alignment vertical="center"/>
    </xf>
    <xf numFmtId="0" fontId="14" fillId="6" borderId="85" xfId="0" applyFont="1" applyFill="1" applyBorder="1" applyAlignment="1" applyProtection="1">
      <alignment horizontal="left" vertical="center"/>
    </xf>
    <xf numFmtId="0" fontId="14" fillId="6" borderId="86" xfId="0" applyFont="1" applyFill="1" applyBorder="1" applyAlignment="1" applyProtection="1">
      <alignment horizontal="left" vertical="center"/>
    </xf>
    <xf numFmtId="0" fontId="9" fillId="6" borderId="20" xfId="0" applyFont="1" applyFill="1" applyBorder="1" applyAlignment="1" applyProtection="1">
      <alignment horizontal="left" vertical="center"/>
    </xf>
    <xf numFmtId="0" fontId="0" fillId="2" borderId="0" xfId="0" applyFill="1" applyAlignment="1"/>
    <xf numFmtId="0" fontId="16" fillId="2" borderId="0" xfId="0" applyFont="1" applyFill="1" applyAlignment="1"/>
    <xf numFmtId="167" fontId="16" fillId="2" borderId="0" xfId="0" applyNumberFormat="1" applyFont="1" applyFill="1" applyAlignment="1" applyProtection="1">
      <protection locked="0"/>
    </xf>
    <xf numFmtId="0" fontId="9" fillId="6" borderId="29" xfId="0" applyFont="1" applyFill="1" applyBorder="1" applyAlignment="1" applyProtection="1">
      <alignment horizontal="left"/>
    </xf>
    <xf numFmtId="0" fontId="9" fillId="6" borderId="30" xfId="0" applyFont="1" applyFill="1" applyBorder="1" applyAlignment="1" applyProtection="1">
      <alignment horizontal="left"/>
    </xf>
    <xf numFmtId="168" fontId="9" fillId="2" borderId="80" xfId="0" applyNumberFormat="1" applyFont="1" applyFill="1" applyBorder="1" applyAlignment="1" applyProtection="1">
      <alignment horizontal="right"/>
    </xf>
    <xf numFmtId="168" fontId="9" fillId="2" borderId="27" xfId="0" applyNumberFormat="1" applyFont="1" applyFill="1" applyBorder="1" applyAlignment="1" applyProtection="1">
      <alignment horizontal="right"/>
    </xf>
    <xf numFmtId="0" fontId="0" fillId="2" borderId="0" xfId="0" applyFill="1" applyAlignment="1" applyProtection="1">
      <protection locked="0"/>
    </xf>
    <xf numFmtId="0" fontId="9" fillId="2" borderId="0" xfId="0" applyFont="1" applyFill="1" applyBorder="1" applyAlignment="1" applyProtection="1">
      <alignment horizontal="left"/>
      <protection locked="0"/>
    </xf>
    <xf numFmtId="0" fontId="16" fillId="2" borderId="0" xfId="0" applyFont="1" applyFill="1" applyAlignment="1" applyProtection="1">
      <alignment horizontal="right"/>
      <protection locked="0"/>
    </xf>
    <xf numFmtId="0" fontId="14" fillId="6" borderId="1" xfId="0" applyFont="1" applyFill="1" applyBorder="1" applyAlignment="1" applyProtection="1">
      <alignment horizontal="left" vertical="center"/>
    </xf>
    <xf numFmtId="0" fontId="9" fillId="6" borderId="2" xfId="0" applyFont="1" applyFill="1" applyBorder="1" applyAlignment="1" applyProtection="1">
      <alignment horizontal="left" vertical="center"/>
    </xf>
    <xf numFmtId="0" fontId="9" fillId="10" borderId="2" xfId="0" applyFont="1" applyFill="1" applyBorder="1" applyAlignment="1" applyProtection="1">
      <alignment horizontal="centerContinuous" vertical="center"/>
    </xf>
    <xf numFmtId="0" fontId="9" fillId="16" borderId="2" xfId="0" applyFont="1" applyFill="1" applyBorder="1" applyAlignment="1" applyProtection="1">
      <alignment horizontal="centerContinuous" vertical="center"/>
    </xf>
    <xf numFmtId="0" fontId="14" fillId="6" borderId="3" xfId="0" applyFont="1" applyFill="1" applyBorder="1" applyAlignment="1" applyProtection="1">
      <alignment horizontal="left" vertical="center"/>
    </xf>
    <xf numFmtId="0" fontId="0" fillId="0" borderId="0" xfId="0" applyFill="1" applyProtection="1">
      <protection locked="0"/>
    </xf>
    <xf numFmtId="167" fontId="16" fillId="2" borderId="0" xfId="0" applyNumberFormat="1" applyFont="1" applyFill="1" applyProtection="1">
      <protection locked="0"/>
    </xf>
    <xf numFmtId="0" fontId="11" fillId="6" borderId="17" xfId="0" applyFont="1" applyFill="1" applyBorder="1" applyAlignment="1" applyProtection="1">
      <alignment horizontal="right" indent="2"/>
    </xf>
    <xf numFmtId="168" fontId="11" fillId="2" borderId="2" xfId="0" applyNumberFormat="1" applyFont="1" applyFill="1" applyBorder="1" applyAlignment="1" applyProtection="1">
      <alignment horizontal="right" vertical="center"/>
    </xf>
    <xf numFmtId="168" fontId="11" fillId="2" borderId="9" xfId="0" applyNumberFormat="1" applyFont="1" applyFill="1" applyBorder="1" applyAlignment="1" applyProtection="1">
      <alignment horizontal="right" vertical="center"/>
    </xf>
    <xf numFmtId="168" fontId="11" fillId="2" borderId="10" xfId="0" applyNumberFormat="1" applyFont="1" applyFill="1" applyBorder="1" applyAlignment="1" applyProtection="1">
      <alignment horizontal="right" vertical="center"/>
    </xf>
    <xf numFmtId="168" fontId="11" fillId="5" borderId="20" xfId="0" applyNumberFormat="1" applyFont="1" applyFill="1" applyBorder="1" applyAlignment="1" applyProtection="1">
      <alignment horizontal="right" vertical="center"/>
    </xf>
    <xf numFmtId="168" fontId="11" fillId="5" borderId="21" xfId="0" applyNumberFormat="1" applyFont="1" applyFill="1" applyBorder="1" applyAlignment="1" applyProtection="1">
      <alignment horizontal="right"/>
    </xf>
    <xf numFmtId="0" fontId="11" fillId="6" borderId="32" xfId="0" applyFont="1" applyFill="1" applyBorder="1" applyAlignment="1" applyProtection="1">
      <alignment horizontal="right" indent="2"/>
    </xf>
    <xf numFmtId="168" fontId="11" fillId="5" borderId="0" xfId="0" applyNumberFormat="1" applyFont="1" applyFill="1" applyBorder="1" applyAlignment="1" applyProtection="1">
      <alignment horizontal="left" vertical="center"/>
    </xf>
    <xf numFmtId="168" fontId="11" fillId="2" borderId="47" xfId="0" applyNumberFormat="1" applyFont="1" applyFill="1" applyBorder="1" applyAlignment="1" applyProtection="1">
      <alignment horizontal="right" vertical="center"/>
    </xf>
    <xf numFmtId="168" fontId="11" fillId="2" borderId="87" xfId="0" applyNumberFormat="1" applyFont="1" applyFill="1" applyBorder="1" applyAlignment="1" applyProtection="1">
      <alignment horizontal="right" vertical="center"/>
    </xf>
    <xf numFmtId="168" fontId="11" fillId="5" borderId="0" xfId="0" applyNumberFormat="1" applyFont="1" applyFill="1" applyBorder="1" applyAlignment="1" applyProtection="1">
      <alignment horizontal="right" vertical="center"/>
    </xf>
    <xf numFmtId="168" fontId="11" fillId="5" borderId="62" xfId="0" applyNumberFormat="1" applyFont="1" applyFill="1" applyBorder="1" applyAlignment="1" applyProtection="1">
      <alignment horizontal="right"/>
    </xf>
    <xf numFmtId="168" fontId="11" fillId="2" borderId="41" xfId="0" applyNumberFormat="1" applyFont="1" applyFill="1" applyBorder="1" applyAlignment="1" applyProtection="1">
      <alignment horizontal="right" vertical="center"/>
    </xf>
    <xf numFmtId="168" fontId="11" fillId="2" borderId="71" xfId="0" applyNumberFormat="1" applyFont="1" applyFill="1" applyBorder="1" applyAlignment="1" applyProtection="1">
      <alignment horizontal="right" vertical="center"/>
    </xf>
    <xf numFmtId="168" fontId="11" fillId="5" borderId="30" xfId="0" applyNumberFormat="1" applyFont="1" applyFill="1" applyBorder="1" applyAlignment="1" applyProtection="1">
      <alignment horizontal="right" vertical="center"/>
    </xf>
    <xf numFmtId="0" fontId="16" fillId="2" borderId="0" xfId="0" applyFont="1" applyFill="1" applyAlignment="1" applyProtection="1">
      <alignment horizontal="left"/>
      <protection locked="0"/>
    </xf>
    <xf numFmtId="0" fontId="16" fillId="2" borderId="0" xfId="0" applyFont="1" applyFill="1" applyAlignment="1" applyProtection="1">
      <alignment horizontal="left" wrapText="1"/>
      <protection locked="0"/>
    </xf>
    <xf numFmtId="168" fontId="11" fillId="5" borderId="30" xfId="0" applyNumberFormat="1" applyFont="1" applyFill="1" applyBorder="1" applyAlignment="1" applyProtection="1">
      <alignment horizontal="left" vertical="center"/>
    </xf>
    <xf numFmtId="168" fontId="11" fillId="5" borderId="24" xfId="0" applyNumberFormat="1" applyFont="1" applyFill="1" applyBorder="1" applyAlignment="1" applyProtection="1">
      <alignment horizontal="right"/>
    </xf>
    <xf numFmtId="0" fontId="27" fillId="15" borderId="24" xfId="0" applyFont="1" applyFill="1" applyBorder="1" applyAlignment="1" applyProtection="1">
      <protection locked="0"/>
    </xf>
    <xf numFmtId="168" fontId="27" fillId="15" borderId="30" xfId="0" applyNumberFormat="1" applyFont="1" applyFill="1" applyBorder="1" applyAlignment="1" applyProtection="1">
      <alignment horizontal="left"/>
      <protection locked="0"/>
    </xf>
    <xf numFmtId="168" fontId="27" fillId="15" borderId="2" xfId="0" applyNumberFormat="1" applyFont="1" applyFill="1" applyBorder="1" applyAlignment="1" applyProtection="1">
      <alignment horizontal="right"/>
      <protection locked="0"/>
    </xf>
    <xf numFmtId="168" fontId="27" fillId="15" borderId="3" xfId="0" applyNumberFormat="1" applyFont="1" applyFill="1" applyBorder="1" applyAlignment="1" applyProtection="1">
      <alignment horizontal="right"/>
      <protection locked="0"/>
    </xf>
    <xf numFmtId="168" fontId="27" fillId="15" borderId="1" xfId="0" applyNumberFormat="1" applyFont="1" applyFill="1" applyBorder="1" applyAlignment="1" applyProtection="1">
      <alignment horizontal="right" vertical="center"/>
      <protection locked="0"/>
    </xf>
    <xf numFmtId="168" fontId="27" fillId="15" borderId="23" xfId="0" applyNumberFormat="1" applyFont="1" applyFill="1" applyBorder="1" applyAlignment="1" applyProtection="1">
      <alignment horizontal="right" vertical="center"/>
      <protection locked="0"/>
    </xf>
    <xf numFmtId="168" fontId="27" fillId="15" borderId="88" xfId="0" applyNumberFormat="1" applyFont="1" applyFill="1" applyBorder="1" applyAlignment="1" applyProtection="1">
      <alignment horizontal="right" vertical="center"/>
      <protection locked="0"/>
    </xf>
    <xf numFmtId="168" fontId="27" fillId="15" borderId="22" xfId="0" applyNumberFormat="1" applyFont="1" applyFill="1" applyBorder="1" applyAlignment="1" applyProtection="1">
      <alignment horizontal="right" vertical="center"/>
      <protection locked="0"/>
    </xf>
    <xf numFmtId="168" fontId="27" fillId="15" borderId="24" xfId="0" applyNumberFormat="1" applyFont="1" applyFill="1" applyBorder="1" applyAlignment="1" applyProtection="1">
      <alignment horizontal="right"/>
      <protection locked="0"/>
    </xf>
    <xf numFmtId="0" fontId="9" fillId="2" borderId="20" xfId="0" applyFont="1" applyFill="1" applyBorder="1" applyAlignment="1" applyProtection="1">
      <alignment horizontal="left" wrapText="1"/>
      <protection locked="0"/>
    </xf>
    <xf numFmtId="168" fontId="9" fillId="2" borderId="2" xfId="0" applyNumberFormat="1" applyFont="1" applyFill="1" applyBorder="1" applyAlignment="1" applyProtection="1">
      <alignment horizontal="right" vertical="center"/>
      <protection locked="0"/>
    </xf>
    <xf numFmtId="0" fontId="0" fillId="0" borderId="2" xfId="0" applyFill="1" applyBorder="1" applyProtection="1">
      <protection locked="0"/>
    </xf>
    <xf numFmtId="168" fontId="27" fillId="15" borderId="2" xfId="0" applyNumberFormat="1" applyFont="1" applyFill="1" applyBorder="1" applyAlignment="1" applyProtection="1">
      <alignment horizontal="right" vertical="center"/>
      <protection locked="0"/>
    </xf>
    <xf numFmtId="168" fontId="27" fillId="17" borderId="25" xfId="0" applyNumberFormat="1" applyFont="1" applyFill="1" applyBorder="1" applyAlignment="1" applyProtection="1">
      <alignment horizontal="right"/>
      <protection locked="0"/>
    </xf>
    <xf numFmtId="165" fontId="30"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31" fillId="0" borderId="0" xfId="0" applyFont="1" applyFill="1" applyAlignment="1" applyProtection="1">
      <alignment horizontal="center" wrapText="1"/>
      <protection locked="0"/>
    </xf>
    <xf numFmtId="0" fontId="2" fillId="0" borderId="0" xfId="0" applyFont="1" applyProtection="1">
      <protection locked="0"/>
    </xf>
    <xf numFmtId="0" fontId="0" fillId="0" borderId="0" xfId="0" applyProtection="1">
      <protection locked="0"/>
    </xf>
    <xf numFmtId="0" fontId="5" fillId="2" borderId="0" xfId="0" applyFont="1" applyFill="1" applyAlignment="1" applyProtection="1">
      <alignment horizontal="left" vertical="center"/>
    </xf>
    <xf numFmtId="0" fontId="18" fillId="2" borderId="0" xfId="0" applyFont="1" applyFill="1" applyBorder="1"/>
    <xf numFmtId="0" fontId="11" fillId="0" borderId="0" xfId="0" applyFont="1" applyAlignment="1" applyProtection="1">
      <protection locked="0"/>
    </xf>
    <xf numFmtId="0" fontId="0" fillId="0" borderId="0" xfId="0" applyAlignment="1" applyProtection="1">
      <alignment horizontal="left"/>
      <protection locked="0"/>
    </xf>
    <xf numFmtId="0" fontId="32" fillId="0" borderId="0" xfId="0" applyFont="1"/>
    <xf numFmtId="0" fontId="33" fillId="2" borderId="0" xfId="0" applyFont="1" applyFill="1"/>
    <xf numFmtId="165" fontId="16" fillId="2" borderId="0" xfId="0" quotePrefix="1" applyNumberFormat="1" applyFont="1" applyFill="1" applyBorder="1"/>
    <xf numFmtId="165" fontId="16" fillId="2" borderId="0" xfId="0" applyNumberFormat="1" applyFont="1" applyFill="1" applyBorder="1"/>
    <xf numFmtId="168" fontId="16" fillId="2" borderId="0" xfId="0" applyNumberFormat="1" applyFont="1" applyFill="1" applyBorder="1"/>
    <xf numFmtId="43" fontId="16" fillId="2" borderId="0" xfId="0" applyNumberFormat="1" applyFont="1" applyFill="1" applyBorder="1" applyProtection="1">
      <protection locked="0"/>
    </xf>
    <xf numFmtId="171" fontId="16" fillId="2" borderId="0" xfId="0" applyNumberFormat="1" applyFont="1" applyFill="1" applyBorder="1" applyProtection="1">
      <protection locked="0"/>
    </xf>
    <xf numFmtId="2" fontId="16" fillId="2" borderId="0" xfId="0" applyNumberFormat="1" applyFont="1" applyFill="1" applyBorder="1" applyProtection="1">
      <protection locked="0"/>
    </xf>
    <xf numFmtId="170" fontId="9" fillId="2" borderId="0" xfId="0" applyNumberFormat="1" applyFont="1" applyFill="1" applyBorder="1" applyProtection="1">
      <protection locked="0"/>
    </xf>
    <xf numFmtId="0" fontId="3" fillId="2" borderId="0" xfId="0" applyFont="1" applyFill="1"/>
    <xf numFmtId="2" fontId="9" fillId="13" borderId="64" xfId="1" applyNumberFormat="1" applyFont="1" applyFill="1" applyBorder="1" applyAlignment="1">
      <alignment vertical="center" wrapText="1"/>
    </xf>
    <xf numFmtId="2" fontId="9" fillId="13" borderId="65" xfId="1" applyNumberFormat="1" applyFont="1" applyFill="1" applyBorder="1" applyAlignment="1">
      <alignment vertical="center" wrapText="1"/>
    </xf>
    <xf numFmtId="172" fontId="9" fillId="13" borderId="65" xfId="1" applyNumberFormat="1" applyFont="1" applyFill="1" applyBorder="1" applyAlignment="1">
      <alignment vertical="center" wrapText="1"/>
    </xf>
    <xf numFmtId="2" fontId="9" fillId="13" borderId="68" xfId="1" applyNumberFormat="1" applyFont="1" applyFill="1" applyBorder="1" applyAlignment="1">
      <alignment vertical="center" wrapText="1"/>
    </xf>
    <xf numFmtId="0" fontId="3" fillId="6" borderId="90" xfId="0" applyFont="1" applyFill="1" applyBorder="1" applyAlignment="1">
      <alignment horizontal="right"/>
    </xf>
    <xf numFmtId="168" fontId="9" fillId="2" borderId="91" xfId="0" applyNumberFormat="1" applyFont="1" applyFill="1" applyBorder="1" applyAlignment="1" applyProtection="1">
      <alignment horizontal="right"/>
    </xf>
    <xf numFmtId="168" fontId="3" fillId="0" borderId="90" xfId="0" applyNumberFormat="1" applyFont="1" applyBorder="1" applyAlignment="1">
      <alignment horizontal="right"/>
    </xf>
    <xf numFmtId="0" fontId="27" fillId="15" borderId="0" xfId="0" applyFont="1" applyFill="1" applyBorder="1" applyAlignment="1" applyProtection="1">
      <alignment vertical="center"/>
      <protection locked="0"/>
    </xf>
    <xf numFmtId="168" fontId="27" fillId="15" borderId="0" xfId="0" applyNumberFormat="1" applyFont="1" applyFill="1" applyBorder="1" applyAlignment="1" applyProtection="1">
      <alignment horizontal="right" vertical="center"/>
      <protection locked="0"/>
    </xf>
    <xf numFmtId="0" fontId="11" fillId="0" borderId="37" xfId="0" applyFont="1" applyBorder="1" applyAlignment="1" applyProtection="1">
      <alignment horizontal="left" vertical="center" wrapText="1" indent="1"/>
      <protection locked="0"/>
    </xf>
    <xf numFmtId="165" fontId="11" fillId="0" borderId="0" xfId="0" applyNumberFormat="1" applyFont="1" applyFill="1" applyBorder="1" applyAlignment="1" applyProtection="1">
      <alignment horizontal="right" vertical="center" wrapText="1"/>
    </xf>
    <xf numFmtId="0" fontId="11" fillId="0" borderId="32" xfId="0" applyFont="1" applyBorder="1" applyAlignment="1" applyProtection="1">
      <alignment horizontal="left" vertical="center" wrapText="1" indent="1"/>
      <protection locked="0"/>
    </xf>
    <xf numFmtId="165" fontId="9" fillId="6" borderId="92" xfId="0" applyNumberFormat="1" applyFont="1" applyFill="1" applyBorder="1" applyAlignment="1" applyProtection="1">
      <alignment vertical="center"/>
    </xf>
    <xf numFmtId="165" fontId="9" fillId="6" borderId="93" xfId="0" applyNumberFormat="1" applyFont="1" applyFill="1" applyBorder="1" applyAlignment="1" applyProtection="1">
      <alignment vertical="center"/>
    </xf>
    <xf numFmtId="165" fontId="9" fillId="6" borderId="94" xfId="0" applyNumberFormat="1" applyFont="1" applyFill="1" applyBorder="1" applyAlignment="1" applyProtection="1">
      <alignment vertical="center"/>
    </xf>
    <xf numFmtId="165" fontId="11" fillId="0" borderId="94" xfId="0" applyNumberFormat="1" applyFont="1" applyFill="1" applyBorder="1" applyAlignment="1" applyProtection="1">
      <alignment horizontal="right" vertical="center" wrapText="1"/>
    </xf>
    <xf numFmtId="165" fontId="11" fillId="0" borderId="71" xfId="0" applyNumberFormat="1" applyFont="1" applyFill="1" applyBorder="1" applyAlignment="1" applyProtection="1">
      <alignment horizontal="right" vertical="center" wrapText="1"/>
    </xf>
    <xf numFmtId="165" fontId="11" fillId="0" borderId="72" xfId="0" applyNumberFormat="1" applyFont="1" applyFill="1" applyBorder="1" applyAlignment="1" applyProtection="1">
      <alignment horizontal="right" vertical="center" wrapText="1"/>
    </xf>
    <xf numFmtId="0" fontId="5" fillId="0" borderId="0" xfId="0" applyFont="1" applyFill="1" applyBorder="1" applyProtection="1"/>
    <xf numFmtId="0" fontId="0" fillId="0" borderId="0" xfId="0" applyFill="1" applyBorder="1"/>
    <xf numFmtId="0" fontId="11" fillId="0" borderId="0" xfId="0" applyFont="1" applyFill="1" applyBorder="1" applyAlignment="1" applyProtection="1">
      <alignment horizontal="left" vertical="center" wrapText="1" indent="1"/>
      <protection locked="0"/>
    </xf>
    <xf numFmtId="165" fontId="9" fillId="0" borderId="0" xfId="0" applyNumberFormat="1" applyFont="1" applyFill="1" applyBorder="1" applyAlignment="1" applyProtection="1">
      <alignment vertical="center"/>
    </xf>
    <xf numFmtId="0" fontId="16" fillId="0" borderId="0" xfId="0" applyFont="1" applyFill="1" applyBorder="1"/>
    <xf numFmtId="0" fontId="17" fillId="0" borderId="0" xfId="0" applyFont="1" applyFill="1" applyBorder="1" applyAlignment="1">
      <alignment horizontal="left" vertical="center" wrapText="1" indent="1"/>
    </xf>
    <xf numFmtId="2" fontId="11" fillId="0" borderId="0" xfId="0" applyNumberFormat="1" applyFont="1" applyFill="1" applyBorder="1" applyAlignment="1">
      <alignment horizontal="right" vertical="center" wrapText="1"/>
    </xf>
    <xf numFmtId="165" fontId="11" fillId="0" borderId="0" xfId="0" applyNumberFormat="1" applyFont="1" applyFill="1" applyBorder="1"/>
    <xf numFmtId="10" fontId="37" fillId="8" borderId="0" xfId="3" applyNumberFormat="1" applyFont="1" applyFill="1"/>
    <xf numFmtId="173" fontId="0" fillId="0" borderId="0" xfId="0" applyNumberFormat="1" applyProtection="1">
      <protection locked="0"/>
    </xf>
    <xf numFmtId="0" fontId="9" fillId="0" borderId="32" xfId="0" applyFont="1" applyFill="1" applyBorder="1" applyAlignment="1" applyProtection="1">
      <alignment horizontal="left"/>
    </xf>
    <xf numFmtId="0" fontId="0" fillId="0" borderId="0" xfId="0" applyFill="1"/>
    <xf numFmtId="168" fontId="9" fillId="0" borderId="20" xfId="0" applyNumberFormat="1" applyFont="1" applyFill="1" applyBorder="1" applyAlignment="1" applyProtection="1">
      <alignment horizontal="right"/>
    </xf>
    <xf numFmtId="0" fontId="11" fillId="0" borderId="82" xfId="0" applyFont="1" applyFill="1" applyBorder="1" applyAlignment="1" applyProtection="1">
      <alignment horizontal="left" vertical="center" wrapText="1" indent="3"/>
    </xf>
    <xf numFmtId="0" fontId="11" fillId="0" borderId="82" xfId="0" applyFont="1" applyFill="1" applyBorder="1" applyAlignment="1" applyProtection="1">
      <alignment horizontal="left" vertical="center" wrapText="1" indent="1"/>
    </xf>
    <xf numFmtId="165" fontId="9" fillId="12" borderId="62" xfId="0" applyNumberFormat="1" applyFont="1" applyFill="1" applyBorder="1" applyAlignment="1" applyProtection="1">
      <protection locked="0"/>
    </xf>
    <xf numFmtId="173" fontId="18" fillId="0" borderId="0" xfId="0" applyNumberFormat="1" applyFont="1" applyFill="1" applyBorder="1"/>
    <xf numFmtId="0" fontId="18" fillId="0" borderId="0" xfId="0" applyFont="1" applyFill="1" applyBorder="1"/>
    <xf numFmtId="168" fontId="11" fillId="0" borderId="0" xfId="0" applyNumberFormat="1" applyFont="1" applyFill="1" applyBorder="1" applyAlignment="1" applyProtection="1">
      <alignment horizontal="right" vertical="center"/>
    </xf>
    <xf numFmtId="168" fontId="11" fillId="0" borderId="41" xfId="0" applyNumberFormat="1" applyFont="1" applyFill="1" applyBorder="1" applyAlignment="1" applyProtection="1">
      <alignment horizontal="right" vertical="center"/>
    </xf>
    <xf numFmtId="0" fontId="0" fillId="0" borderId="0" xfId="0" applyFill="1" applyBorder="1" applyProtection="1">
      <protection locked="0"/>
    </xf>
    <xf numFmtId="0" fontId="9" fillId="0" borderId="0" xfId="0" applyFont="1" applyFill="1" applyBorder="1" applyAlignment="1" applyProtection="1">
      <alignment horizontal="centerContinuous" vertical="center"/>
    </xf>
    <xf numFmtId="0" fontId="14" fillId="0" borderId="0" xfId="0" applyFont="1" applyFill="1" applyBorder="1" applyAlignment="1" applyProtection="1">
      <alignment horizontal="left" vertical="center"/>
    </xf>
    <xf numFmtId="168" fontId="11" fillId="0" borderId="0" xfId="0" applyNumberFormat="1" applyFont="1" applyFill="1" applyBorder="1" applyAlignment="1" applyProtection="1">
      <alignment horizontal="right"/>
    </xf>
    <xf numFmtId="168" fontId="9" fillId="0" borderId="0" xfId="0" applyNumberFormat="1" applyFont="1" applyFill="1" applyBorder="1" applyAlignment="1" applyProtection="1">
      <alignment horizontal="right" vertical="center"/>
      <protection locked="0"/>
    </xf>
    <xf numFmtId="165" fontId="27" fillId="15" borderId="1" xfId="0" applyNumberFormat="1" applyFont="1" applyFill="1" applyBorder="1" applyAlignment="1" applyProtection="1">
      <alignment vertical="center"/>
      <protection locked="0"/>
    </xf>
    <xf numFmtId="0" fontId="11" fillId="0" borderId="41" xfId="0" applyFont="1" applyFill="1" applyBorder="1" applyAlignment="1" applyProtection="1">
      <alignment horizontal="left" vertical="center" wrapText="1" indent="1"/>
    </xf>
    <xf numFmtId="165" fontId="27" fillId="15" borderId="22" xfId="0" applyNumberFormat="1" applyFont="1" applyFill="1" applyBorder="1" applyAlignment="1" applyProtection="1">
      <alignment vertical="center"/>
      <protection locked="0"/>
    </xf>
    <xf numFmtId="168" fontId="27" fillId="15" borderId="0" xfId="0" applyNumberFormat="1" applyFont="1" applyFill="1" applyBorder="1" applyAlignment="1" applyProtection="1">
      <alignment horizontal="right"/>
      <protection locked="0"/>
    </xf>
    <xf numFmtId="165" fontId="27" fillId="15" borderId="0" xfId="0" applyNumberFormat="1" applyFont="1" applyFill="1" applyBorder="1" applyAlignment="1" applyProtection="1">
      <alignment vertical="center"/>
      <protection locked="0"/>
    </xf>
    <xf numFmtId="0" fontId="9" fillId="2" borderId="0" xfId="0" applyFont="1" applyFill="1" applyBorder="1" applyAlignment="1" applyProtection="1">
      <alignment horizontal="right"/>
      <protection locked="0"/>
    </xf>
    <xf numFmtId="0" fontId="11" fillId="0" borderId="37" xfId="0" applyFont="1" applyBorder="1" applyAlignment="1" applyProtection="1">
      <alignment horizontal="left" vertical="center" wrapText="1" indent="1"/>
      <protection locked="0"/>
    </xf>
    <xf numFmtId="165" fontId="9" fillId="8" borderId="39" xfId="1" applyNumberFormat="1" applyFont="1" applyFill="1" applyBorder="1" applyAlignment="1">
      <alignment vertical="center" wrapText="1"/>
    </xf>
    <xf numFmtId="0" fontId="11" fillId="0" borderId="37" xfId="0" applyFont="1" applyBorder="1" applyAlignment="1" applyProtection="1">
      <alignment horizontal="left" vertical="center" wrapText="1" indent="1"/>
      <protection locked="0"/>
    </xf>
    <xf numFmtId="165" fontId="26" fillId="15" borderId="31" xfId="0" applyNumberFormat="1" applyFont="1" applyFill="1" applyBorder="1" applyAlignment="1">
      <alignment horizontal="right" vertical="center" wrapText="1"/>
    </xf>
    <xf numFmtId="165" fontId="26" fillId="15" borderId="140" xfId="0" applyNumberFormat="1" applyFont="1" applyFill="1" applyBorder="1" applyAlignment="1">
      <alignment horizontal="right" vertical="center" wrapText="1"/>
    </xf>
    <xf numFmtId="165" fontId="26" fillId="15" borderId="74" xfId="0" applyNumberFormat="1" applyFont="1" applyFill="1" applyBorder="1" applyAlignment="1">
      <alignment horizontal="right" vertical="center" wrapText="1"/>
    </xf>
    <xf numFmtId="0" fontId="26" fillId="15" borderId="141" xfId="0" applyFont="1" applyFill="1" applyBorder="1" applyAlignment="1" applyProtection="1">
      <alignment vertical="center" wrapText="1"/>
      <protection locked="0"/>
    </xf>
    <xf numFmtId="165" fontId="27" fillId="15" borderId="62" xfId="0" applyNumberFormat="1" applyFont="1" applyFill="1" applyBorder="1" applyAlignment="1">
      <alignment horizontal="right" vertical="center" wrapText="1"/>
    </xf>
    <xf numFmtId="2" fontId="9" fillId="13" borderId="67" xfId="0" applyNumberFormat="1" applyFont="1" applyFill="1" applyBorder="1" applyAlignment="1">
      <alignment vertical="center" wrapText="1"/>
    </xf>
    <xf numFmtId="2" fontId="9" fillId="13" borderId="65" xfId="0" applyNumberFormat="1" applyFont="1" applyFill="1" applyBorder="1" applyAlignment="1">
      <alignment vertical="center" wrapText="1"/>
    </xf>
    <xf numFmtId="2" fontId="9" fillId="13" borderId="107" xfId="0" applyNumberFormat="1" applyFont="1" applyFill="1" applyBorder="1" applyAlignment="1">
      <alignment vertical="center" wrapText="1"/>
    </xf>
    <xf numFmtId="2" fontId="11" fillId="13" borderId="82" xfId="0" applyNumberFormat="1" applyFont="1" applyFill="1" applyBorder="1" applyAlignment="1">
      <alignment horizontal="left" vertical="center" wrapText="1" indent="2"/>
    </xf>
    <xf numFmtId="2" fontId="11" fillId="13" borderId="67" xfId="0" applyNumberFormat="1" applyFont="1" applyFill="1" applyBorder="1" applyAlignment="1">
      <alignment vertical="center" wrapText="1"/>
    </xf>
    <xf numFmtId="2" fontId="11" fillId="13" borderId="65" xfId="0" applyNumberFormat="1" applyFont="1" applyFill="1" applyBorder="1" applyAlignment="1">
      <alignment vertical="center" wrapText="1"/>
    </xf>
    <xf numFmtId="2" fontId="11" fillId="13" borderId="107" xfId="0" applyNumberFormat="1" applyFont="1" applyFill="1" applyBorder="1" applyAlignment="1">
      <alignment vertical="center" wrapText="1"/>
    </xf>
    <xf numFmtId="0" fontId="160" fillId="0" borderId="0" xfId="0" applyFont="1" applyAlignment="1" applyProtection="1">
      <alignment horizontal="left"/>
      <protection locked="0"/>
    </xf>
    <xf numFmtId="165" fontId="11" fillId="12" borderId="62" xfId="0" applyNumberFormat="1" applyFont="1" applyFill="1" applyBorder="1" applyAlignment="1">
      <alignment horizontal="right" vertical="center" wrapText="1"/>
    </xf>
    <xf numFmtId="0" fontId="11" fillId="12" borderId="67" xfId="0" applyFont="1" applyFill="1" applyBorder="1" applyAlignment="1">
      <alignment horizontal="right" vertical="center" wrapText="1"/>
    </xf>
    <xf numFmtId="0" fontId="11" fillId="12" borderId="65" xfId="0" applyFont="1" applyFill="1" applyBorder="1" applyAlignment="1">
      <alignment horizontal="right" vertical="center" wrapText="1"/>
    </xf>
    <xf numFmtId="0" fontId="11" fillId="12" borderId="107" xfId="0" applyFont="1" applyFill="1" applyBorder="1" applyAlignment="1">
      <alignment horizontal="right" vertical="center" wrapText="1"/>
    </xf>
    <xf numFmtId="0" fontId="24" fillId="12" borderId="82" xfId="0" applyFont="1" applyFill="1" applyBorder="1" applyAlignment="1">
      <alignment horizontal="left" vertical="center" wrapText="1" indent="1"/>
    </xf>
    <xf numFmtId="2" fontId="9" fillId="13" borderId="50" xfId="0" applyNumberFormat="1" applyFont="1" applyFill="1" applyBorder="1" applyAlignment="1">
      <alignment vertical="center" wrapText="1"/>
    </xf>
    <xf numFmtId="0" fontId="11" fillId="2" borderId="142" xfId="0" applyFont="1" applyFill="1" applyBorder="1" applyAlignment="1">
      <alignment vertical="center" wrapText="1"/>
    </xf>
    <xf numFmtId="0" fontId="25" fillId="0" borderId="0" xfId="0" applyFont="1" applyProtection="1">
      <protection locked="0"/>
    </xf>
    <xf numFmtId="0" fontId="26" fillId="15" borderId="62" xfId="0" applyFont="1" applyFill="1" applyBorder="1" applyAlignment="1">
      <alignment horizontal="right" vertical="center" wrapText="1"/>
    </xf>
    <xf numFmtId="0" fontId="9" fillId="11" borderId="143" xfId="0" applyFont="1" applyFill="1" applyBorder="1" applyAlignment="1" applyProtection="1">
      <alignment horizontal="right" vertical="center"/>
    </xf>
    <xf numFmtId="0" fontId="9" fillId="11" borderId="144" xfId="0" applyFont="1" applyFill="1" applyBorder="1" applyAlignment="1" applyProtection="1">
      <alignment horizontal="right" vertical="center"/>
    </xf>
    <xf numFmtId="0" fontId="9" fillId="11" borderId="145" xfId="0" applyFont="1" applyFill="1" applyBorder="1" applyAlignment="1" applyProtection="1">
      <alignment horizontal="right" vertical="center"/>
    </xf>
    <xf numFmtId="0" fontId="9" fillId="2" borderId="141" xfId="0" applyFont="1" applyFill="1" applyBorder="1" applyAlignment="1">
      <alignment vertical="center" wrapText="1"/>
    </xf>
    <xf numFmtId="0" fontId="9" fillId="2" borderId="76" xfId="0" applyFont="1" applyFill="1" applyBorder="1" applyAlignment="1">
      <alignment vertical="center" wrapText="1"/>
    </xf>
    <xf numFmtId="0" fontId="26" fillId="15" borderId="109" xfId="0" applyFont="1" applyFill="1" applyBorder="1" applyAlignment="1" applyProtection="1">
      <alignment horizontal="right" vertical="center" wrapText="1"/>
    </xf>
    <xf numFmtId="0" fontId="0" fillId="0" borderId="111" xfId="0" applyBorder="1" applyProtection="1">
      <protection locked="0"/>
    </xf>
    <xf numFmtId="0" fontId="18" fillId="9" borderId="0" xfId="0" applyFont="1" applyFill="1" applyBorder="1"/>
    <xf numFmtId="0" fontId="31" fillId="2" borderId="0" xfId="0" applyFont="1" applyFill="1" applyAlignment="1" applyProtection="1">
      <alignment horizontal="center" wrapText="1"/>
      <protection locked="0"/>
    </xf>
    <xf numFmtId="0" fontId="11" fillId="2" borderId="0" xfId="0" applyFont="1" applyFill="1" applyAlignment="1" applyProtection="1">
      <alignment horizontal="left"/>
      <protection locked="0"/>
    </xf>
    <xf numFmtId="2" fontId="9" fillId="15" borderId="22" xfId="0" applyNumberFormat="1" applyFont="1" applyFill="1" applyBorder="1" applyAlignment="1" applyProtection="1">
      <alignment horizontal="right"/>
      <protection locked="0"/>
    </xf>
    <xf numFmtId="2" fontId="9" fillId="15" borderId="2" xfId="0" applyNumberFormat="1" applyFont="1" applyFill="1" applyBorder="1" applyAlignment="1" applyProtection="1">
      <alignment horizontal="right"/>
      <protection locked="0"/>
    </xf>
    <xf numFmtId="166" fontId="161" fillId="15" borderId="2" xfId="0" applyNumberFormat="1" applyFont="1" applyFill="1" applyBorder="1" applyAlignment="1" applyProtection="1">
      <alignment horizontal="left"/>
      <protection locked="0"/>
    </xf>
    <xf numFmtId="168" fontId="0" fillId="0" borderId="0" xfId="0" applyNumberFormat="1" applyFill="1" applyBorder="1" applyAlignment="1" applyProtection="1">
      <alignment horizontal="right"/>
      <protection locked="0"/>
    </xf>
    <xf numFmtId="0" fontId="9" fillId="2" borderId="137" xfId="0" applyFont="1" applyFill="1" applyBorder="1" applyAlignment="1" applyProtection="1">
      <alignment horizontal="left" wrapText="1"/>
      <protection locked="0"/>
    </xf>
    <xf numFmtId="168" fontId="0" fillId="0" borderId="0" xfId="0" applyNumberFormat="1" applyFill="1" applyAlignment="1" applyProtection="1">
      <alignment horizontal="right"/>
      <protection locked="0"/>
    </xf>
    <xf numFmtId="168" fontId="11" fillId="2" borderId="28" xfId="0" applyNumberFormat="1" applyFont="1" applyFill="1" applyBorder="1" applyAlignment="1" applyProtection="1">
      <alignment horizontal="right" vertical="center"/>
    </xf>
    <xf numFmtId="168" fontId="11" fillId="2" borderId="59" xfId="0" applyNumberFormat="1" applyFont="1" applyFill="1" applyBorder="1" applyAlignment="1" applyProtection="1">
      <alignment horizontal="right" vertical="center"/>
    </xf>
    <xf numFmtId="168" fontId="11" fillId="2" borderId="42" xfId="0" applyNumberFormat="1" applyFont="1" applyFill="1" applyBorder="1" applyAlignment="1" applyProtection="1">
      <alignment horizontal="right" vertical="center"/>
    </xf>
    <xf numFmtId="168" fontId="11" fillId="2" borderId="44" xfId="0" applyNumberFormat="1" applyFont="1" applyFill="1" applyBorder="1" applyAlignment="1" applyProtection="1">
      <alignment horizontal="right" vertical="center"/>
    </xf>
    <xf numFmtId="0" fontId="11" fillId="6" borderId="29" xfId="0" applyFont="1" applyFill="1" applyBorder="1" applyAlignment="1" applyProtection="1">
      <alignment horizontal="right" indent="2"/>
    </xf>
    <xf numFmtId="168" fontId="1" fillId="0" borderId="0" xfId="0" applyNumberFormat="1" applyFont="1" applyFill="1" applyAlignment="1" applyProtection="1">
      <alignment horizontal="right"/>
      <protection locked="0"/>
    </xf>
    <xf numFmtId="168" fontId="11" fillId="5" borderId="109" xfId="0" applyNumberFormat="1" applyFont="1" applyFill="1" applyBorder="1" applyAlignment="1" applyProtection="1">
      <alignment horizontal="right"/>
    </xf>
    <xf numFmtId="168" fontId="11" fillId="5" borderId="137" xfId="0" applyNumberFormat="1" applyFont="1" applyFill="1" applyBorder="1" applyAlignment="1" applyProtection="1">
      <alignment horizontal="right" vertical="center"/>
    </xf>
    <xf numFmtId="0" fontId="11" fillId="6" borderId="111" xfId="0" applyFont="1" applyFill="1" applyBorder="1" applyAlignment="1" applyProtection="1">
      <alignment horizontal="right" indent="2"/>
    </xf>
    <xf numFmtId="168" fontId="9" fillId="2" borderId="106" xfId="0" applyNumberFormat="1" applyFont="1" applyFill="1" applyBorder="1" applyAlignment="1" applyProtection="1">
      <alignment horizontal="right"/>
    </xf>
    <xf numFmtId="0" fontId="9" fillId="6" borderId="109" xfId="0" applyFont="1" applyFill="1" applyBorder="1" applyAlignment="1" applyProtection="1">
      <alignment horizontal="left" vertical="center"/>
    </xf>
    <xf numFmtId="0" fontId="9" fillId="6" borderId="137" xfId="0" applyFont="1" applyFill="1" applyBorder="1" applyAlignment="1" applyProtection="1">
      <alignment horizontal="left" vertical="center"/>
    </xf>
    <xf numFmtId="0" fontId="14" fillId="6" borderId="110" xfId="0" applyFont="1" applyFill="1" applyBorder="1" applyAlignment="1" applyProtection="1">
      <alignment horizontal="left" vertical="center"/>
    </xf>
    <xf numFmtId="0" fontId="14" fillId="6" borderId="108" xfId="0" applyFont="1" applyFill="1" applyBorder="1" applyAlignment="1" applyProtection="1">
      <alignment horizontal="left" vertical="center"/>
    </xf>
    <xf numFmtId="0" fontId="16" fillId="2" borderId="0" xfId="0" quotePrefix="1" applyFont="1" applyFill="1" applyBorder="1"/>
    <xf numFmtId="165" fontId="27" fillId="15" borderId="150" xfId="0" applyNumberFormat="1" applyFont="1" applyFill="1" applyBorder="1" applyAlignment="1" applyProtection="1">
      <alignment vertical="center"/>
    </xf>
    <xf numFmtId="165" fontId="27" fillId="15" borderId="141" xfId="0" applyNumberFormat="1" applyFont="1" applyFill="1" applyBorder="1" applyAlignment="1" applyProtection="1">
      <alignment vertical="center"/>
    </xf>
    <xf numFmtId="165" fontId="27" fillId="15" borderId="73" xfId="0" applyNumberFormat="1" applyFont="1" applyFill="1" applyBorder="1" applyAlignment="1" applyProtection="1">
      <alignment vertical="center"/>
    </xf>
    <xf numFmtId="0" fontId="27" fillId="15" borderId="151" xfId="0" applyFont="1" applyFill="1" applyBorder="1" applyAlignment="1" applyProtection="1">
      <alignment vertical="center"/>
      <protection locked="0"/>
    </xf>
    <xf numFmtId="4" fontId="9" fillId="6" borderId="105" xfId="0" applyNumberFormat="1" applyFont="1" applyFill="1" applyBorder="1" applyAlignment="1" applyProtection="1">
      <alignment horizontal="right"/>
      <protection locked="0"/>
    </xf>
    <xf numFmtId="168" fontId="9" fillId="2" borderId="45" xfId="0" applyNumberFormat="1" applyFont="1" applyFill="1" applyBorder="1" applyAlignment="1" applyProtection="1">
      <alignment horizontal="right" vertical="center"/>
    </xf>
    <xf numFmtId="168" fontId="9" fillId="2" borderId="44" xfId="0" applyNumberFormat="1" applyFont="1" applyFill="1" applyBorder="1" applyAlignment="1" applyProtection="1">
      <alignment horizontal="right" vertical="center"/>
    </xf>
    <xf numFmtId="168" fontId="9" fillId="2" borderId="47" xfId="0" applyNumberFormat="1" applyFont="1" applyFill="1" applyBorder="1" applyAlignment="1" applyProtection="1">
      <alignment horizontal="right" vertical="center"/>
    </xf>
    <xf numFmtId="4" fontId="9" fillId="6" borderId="0" xfId="0" applyNumberFormat="1" applyFont="1" applyFill="1" applyBorder="1" applyAlignment="1" applyProtection="1">
      <alignment horizontal="right"/>
      <protection locked="0"/>
    </xf>
    <xf numFmtId="168" fontId="9" fillId="2" borderId="68" xfId="0" applyNumberFormat="1" applyFont="1" applyFill="1" applyBorder="1" applyAlignment="1" applyProtection="1">
      <alignment horizontal="right" vertical="center"/>
    </xf>
    <xf numFmtId="168" fontId="9" fillId="2" borderId="65" xfId="0" applyNumberFormat="1" applyFont="1" applyFill="1" applyBorder="1" applyAlignment="1" applyProtection="1">
      <alignment horizontal="right" vertical="center"/>
    </xf>
    <xf numFmtId="168" fontId="9" fillId="2" borderId="64" xfId="0" applyNumberFormat="1" applyFont="1" applyFill="1" applyBorder="1" applyAlignment="1" applyProtection="1">
      <alignment horizontal="right" vertical="center"/>
    </xf>
    <xf numFmtId="165" fontId="9" fillId="13" borderId="68" xfId="1" applyNumberFormat="1" applyFont="1" applyFill="1" applyBorder="1" applyAlignment="1">
      <alignment vertical="center" wrapText="1"/>
    </xf>
    <xf numFmtId="165" fontId="9" fillId="13" borderId="65" xfId="1" applyNumberFormat="1" applyFont="1" applyFill="1" applyBorder="1" applyAlignment="1">
      <alignment vertical="center" wrapText="1"/>
    </xf>
    <xf numFmtId="165" fontId="9" fillId="13" borderId="64" xfId="1" applyNumberFormat="1" applyFont="1" applyFill="1" applyBorder="1" applyAlignment="1">
      <alignment vertical="center" wrapText="1"/>
    </xf>
    <xf numFmtId="0" fontId="16" fillId="6" borderId="0" xfId="0" applyFont="1" applyFill="1" applyBorder="1"/>
    <xf numFmtId="167" fontId="9" fillId="6" borderId="139" xfId="0" applyNumberFormat="1" applyFont="1" applyFill="1" applyBorder="1" applyAlignment="1" applyProtection="1">
      <alignment horizontal="left"/>
      <protection locked="0"/>
    </xf>
    <xf numFmtId="168" fontId="11" fillId="2" borderId="39" xfId="0" applyNumberFormat="1" applyFont="1" applyFill="1" applyBorder="1" applyAlignment="1" applyProtection="1">
      <alignment horizontal="right" vertical="center"/>
    </xf>
    <xf numFmtId="165" fontId="27" fillId="15" borderId="43" xfId="0" applyNumberFormat="1" applyFont="1" applyFill="1" applyBorder="1" applyAlignment="1" applyProtection="1">
      <protection locked="0"/>
    </xf>
    <xf numFmtId="165" fontId="27" fillId="15" borderId="42" xfId="0" applyNumberFormat="1" applyFont="1" applyFill="1" applyBorder="1" applyAlignment="1" applyProtection="1">
      <protection locked="0"/>
    </xf>
    <xf numFmtId="165" fontId="11" fillId="2" borderId="72" xfId="0" applyNumberFormat="1" applyFont="1" applyFill="1" applyBorder="1" applyAlignment="1">
      <alignment horizontal="right" wrapText="1"/>
    </xf>
    <xf numFmtId="165" fontId="11" fillId="2" borderId="71" xfId="0" applyNumberFormat="1" applyFont="1" applyFill="1" applyBorder="1" applyAlignment="1">
      <alignment horizontal="right" wrapText="1"/>
    </xf>
    <xf numFmtId="165" fontId="11" fillId="2" borderId="69" xfId="0" applyNumberFormat="1" applyFont="1" applyFill="1" applyBorder="1" applyAlignment="1">
      <alignment horizontal="right" wrapText="1"/>
    </xf>
    <xf numFmtId="0" fontId="11" fillId="0" borderId="41" xfId="0" applyFont="1" applyBorder="1" applyAlignment="1" applyProtection="1">
      <alignment horizontal="left" vertical="center" wrapText="1" indent="1"/>
    </xf>
    <xf numFmtId="2" fontId="11" fillId="2" borderId="44" xfId="0" applyNumberFormat="1" applyFont="1" applyFill="1" applyBorder="1" applyAlignment="1">
      <alignment horizontal="right" vertical="center" wrapText="1"/>
    </xf>
    <xf numFmtId="2" fontId="11" fillId="2" borderId="47" xfId="0" applyNumberFormat="1" applyFont="1" applyFill="1" applyBorder="1" applyAlignment="1">
      <alignment horizontal="right" vertical="center" wrapText="1"/>
    </xf>
    <xf numFmtId="0" fontId="16" fillId="2" borderId="30" xfId="0" applyFont="1" applyFill="1" applyBorder="1"/>
    <xf numFmtId="165" fontId="11" fillId="0" borderId="45" xfId="0" applyNumberFormat="1" applyFont="1" applyFill="1" applyBorder="1" applyAlignment="1" applyProtection="1">
      <alignment horizontal="right" vertical="center" wrapText="1"/>
    </xf>
    <xf numFmtId="165" fontId="11" fillId="0" borderId="44" xfId="0" applyNumberFormat="1" applyFont="1" applyFill="1" applyBorder="1" applyAlignment="1" applyProtection="1">
      <alignment horizontal="right" vertical="center" wrapText="1"/>
    </xf>
    <xf numFmtId="165" fontId="11" fillId="0" borderId="43" xfId="0" applyNumberFormat="1" applyFont="1" applyFill="1" applyBorder="1" applyAlignment="1" applyProtection="1">
      <alignment horizontal="right" vertical="center" wrapText="1"/>
    </xf>
    <xf numFmtId="165" fontId="9" fillId="6" borderId="43" xfId="0" applyNumberFormat="1" applyFont="1" applyFill="1" applyBorder="1" applyAlignment="1" applyProtection="1">
      <alignment vertical="center"/>
    </xf>
    <xf numFmtId="165" fontId="9" fillId="6" borderId="42" xfId="0" applyNumberFormat="1" applyFont="1" applyFill="1" applyBorder="1" applyAlignment="1" applyProtection="1">
      <alignment vertical="center"/>
    </xf>
    <xf numFmtId="165" fontId="9" fillId="6" borderId="41" xfId="0" applyNumberFormat="1" applyFont="1" applyFill="1" applyBorder="1" applyAlignment="1" applyProtection="1">
      <alignment vertical="center"/>
    </xf>
    <xf numFmtId="0" fontId="11" fillId="0" borderId="29" xfId="0" applyFont="1" applyBorder="1" applyAlignment="1" applyProtection="1">
      <alignment horizontal="left" vertical="center" wrapText="1" indent="1"/>
      <protection locked="0"/>
    </xf>
    <xf numFmtId="10" fontId="11" fillId="2" borderId="40" xfId="0" applyNumberFormat="1" applyFont="1" applyFill="1" applyBorder="1" applyAlignment="1">
      <alignment horizontal="right" vertical="center" wrapText="1"/>
    </xf>
    <xf numFmtId="10" fontId="11" fillId="2" borderId="7" xfId="0" applyNumberFormat="1" applyFont="1" applyFill="1" applyBorder="1" applyAlignment="1">
      <alignment horizontal="right" vertical="center" wrapText="1"/>
    </xf>
    <xf numFmtId="166" fontId="9" fillId="6" borderId="39" xfId="0" applyNumberFormat="1" applyFont="1" applyFill="1" applyBorder="1" applyAlignment="1" applyProtection="1">
      <alignment horizontal="left"/>
      <protection locked="0"/>
    </xf>
    <xf numFmtId="165" fontId="11" fillId="0" borderId="152" xfId="0" applyNumberFormat="1" applyFont="1" applyFill="1" applyBorder="1" applyAlignment="1" applyProtection="1">
      <alignment vertical="center" wrapText="1"/>
    </xf>
    <xf numFmtId="165" fontId="11" fillId="0" borderId="153" xfId="0" applyNumberFormat="1" applyFont="1" applyFill="1" applyBorder="1" applyAlignment="1" applyProtection="1">
      <alignment vertical="center" wrapText="1"/>
    </xf>
    <xf numFmtId="0" fontId="11" fillId="0" borderId="154" xfId="0" applyFont="1" applyBorder="1" applyAlignment="1" applyProtection="1">
      <alignment horizontal="left" vertical="center" wrapText="1" indent="1"/>
      <protection locked="0"/>
    </xf>
    <xf numFmtId="0" fontId="14" fillId="2" borderId="111" xfId="0" applyFont="1" applyFill="1" applyBorder="1" applyAlignment="1" applyProtection="1">
      <alignment vertical="center" wrapText="1"/>
      <protection locked="0"/>
    </xf>
    <xf numFmtId="164" fontId="9" fillId="7" borderId="155" xfId="0" applyNumberFormat="1" applyFont="1" applyFill="1" applyBorder="1" applyAlignment="1">
      <alignment horizontal="right" vertical="top" wrapText="1"/>
    </xf>
    <xf numFmtId="0" fontId="13" fillId="2" borderId="155" xfId="0" applyFont="1" applyFill="1" applyBorder="1"/>
    <xf numFmtId="168" fontId="0" fillId="0" borderId="0" xfId="0" applyNumberFormat="1" applyFill="1" applyBorder="1"/>
    <xf numFmtId="168" fontId="0" fillId="0" borderId="0" xfId="0" applyNumberFormat="1" applyProtection="1">
      <protection locked="0"/>
    </xf>
    <xf numFmtId="165" fontId="9" fillId="8" borderId="7" xfId="1" applyNumberFormat="1" applyFont="1" applyFill="1" applyBorder="1" applyAlignment="1">
      <alignment vertical="center" wrapText="1"/>
    </xf>
    <xf numFmtId="165" fontId="9" fillId="8" borderId="36" xfId="1" applyNumberFormat="1" applyFont="1" applyFill="1" applyBorder="1" applyAlignment="1">
      <alignment vertical="center" wrapText="1"/>
    </xf>
    <xf numFmtId="165" fontId="27" fillId="15" borderId="2" xfId="0" applyNumberFormat="1" applyFont="1" applyFill="1" applyBorder="1" applyAlignment="1" applyProtection="1">
      <alignment horizontal="right" vertical="center"/>
      <protection locked="0"/>
    </xf>
    <xf numFmtId="165" fontId="27" fillId="15" borderId="1" xfId="0" applyNumberFormat="1" applyFont="1" applyFill="1" applyBorder="1" applyAlignment="1" applyProtection="1">
      <alignment horizontal="right" vertical="center"/>
      <protection locked="0"/>
    </xf>
    <xf numFmtId="165" fontId="27" fillId="17" borderId="25" xfId="0" applyNumberFormat="1" applyFont="1" applyFill="1" applyBorder="1" applyAlignment="1" applyProtection="1">
      <alignment horizontal="right"/>
      <protection locked="0"/>
    </xf>
    <xf numFmtId="165" fontId="27" fillId="15" borderId="22" xfId="0" applyNumberFormat="1" applyFont="1" applyFill="1" applyBorder="1" applyAlignment="1" applyProtection="1">
      <alignment horizontal="right" vertical="center"/>
      <protection locked="0"/>
    </xf>
    <xf numFmtId="0" fontId="11" fillId="0" borderId="37" xfId="0" applyFont="1" applyBorder="1" applyAlignment="1" applyProtection="1">
      <alignment horizontal="left" vertical="center" wrapText="1" indent="1"/>
      <protection locked="0"/>
    </xf>
    <xf numFmtId="168" fontId="9" fillId="6" borderId="0" xfId="0" applyNumberFormat="1" applyFont="1" applyFill="1" applyBorder="1" applyAlignment="1" applyProtection="1">
      <alignment horizontal="right"/>
      <protection locked="0"/>
    </xf>
    <xf numFmtId="168" fontId="27" fillId="15" borderId="22" xfId="0" applyNumberFormat="1" applyFont="1" applyFill="1" applyBorder="1" applyAlignment="1" applyProtection="1">
      <alignment vertical="center"/>
      <protection locked="0"/>
    </xf>
    <xf numFmtId="0" fontId="15" fillId="7" borderId="23" xfId="0" applyFont="1" applyFill="1" applyBorder="1" applyAlignment="1" applyProtection="1">
      <alignment horizontal="center" vertical="center"/>
    </xf>
    <xf numFmtId="0" fontId="15" fillId="7" borderId="3" xfId="0" applyFont="1" applyFill="1" applyBorder="1" applyAlignment="1" applyProtection="1">
      <alignment horizontal="center" vertical="center"/>
    </xf>
    <xf numFmtId="0" fontId="9" fillId="5" borderId="0" xfId="0" applyFont="1" applyFill="1" applyAlignment="1">
      <alignment horizontal="left" vertical="center" wrapText="1"/>
    </xf>
    <xf numFmtId="0" fontId="0" fillId="5" borderId="0" xfId="0" applyFill="1" applyAlignment="1">
      <alignment horizontal="left" vertical="top" wrapText="1"/>
    </xf>
    <xf numFmtId="0" fontId="15" fillId="7" borderId="1" xfId="0" applyFont="1" applyFill="1" applyBorder="1" applyAlignment="1" applyProtection="1">
      <alignment horizontal="center" vertical="center"/>
      <protection locked="0"/>
    </xf>
    <xf numFmtId="0" fontId="15" fillId="7" borderId="2" xfId="0" applyFont="1" applyFill="1" applyBorder="1" applyAlignment="1" applyProtection="1">
      <alignment horizontal="center" vertical="center"/>
      <protection locked="0"/>
    </xf>
    <xf numFmtId="0" fontId="15" fillId="7" borderId="3" xfId="0" applyFont="1" applyFill="1" applyBorder="1" applyAlignment="1" applyProtection="1">
      <alignment horizontal="center" vertical="center"/>
      <protection locked="0"/>
    </xf>
    <xf numFmtId="0" fontId="15" fillId="2" borderId="104" xfId="0" applyFont="1" applyFill="1" applyBorder="1" applyAlignment="1" applyProtection="1">
      <alignment vertical="center" wrapText="1"/>
      <protection locked="0"/>
    </xf>
    <xf numFmtId="0" fontId="15" fillId="2" borderId="137" xfId="0" applyFont="1" applyFill="1" applyBorder="1" applyAlignment="1" applyProtection="1">
      <alignment vertical="center" wrapText="1"/>
      <protection locked="0"/>
    </xf>
    <xf numFmtId="0" fontId="15" fillId="2" borderId="109" xfId="0" applyFont="1" applyFill="1" applyBorder="1" applyAlignment="1" applyProtection="1">
      <alignment vertical="center" wrapText="1"/>
      <protection locked="0"/>
    </xf>
    <xf numFmtId="0" fontId="15" fillId="7" borderId="22" xfId="0" applyFont="1" applyFill="1" applyBorder="1" applyAlignment="1" applyProtection="1">
      <alignment horizontal="center" vertical="center"/>
      <protection locked="0"/>
    </xf>
    <xf numFmtId="0" fontId="11" fillId="0" borderId="37" xfId="0" applyFont="1" applyBorder="1" applyAlignment="1" applyProtection="1">
      <alignment horizontal="left" vertical="center" wrapText="1" indent="1"/>
      <protection locked="0"/>
    </xf>
    <xf numFmtId="0" fontId="11" fillId="0" borderId="9" xfId="0" applyFont="1" applyBorder="1" applyAlignment="1" applyProtection="1">
      <alignment horizontal="left" vertical="center" wrapText="1" indent="1"/>
      <protection locked="0"/>
    </xf>
    <xf numFmtId="0" fontId="11" fillId="0" borderId="38" xfId="0" applyFont="1" applyBorder="1" applyAlignment="1" applyProtection="1">
      <alignment horizontal="left" vertical="center" wrapText="1" indent="1"/>
      <protection locked="0"/>
    </xf>
    <xf numFmtId="0" fontId="17" fillId="2" borderId="41" xfId="0" applyFont="1" applyFill="1" applyBorder="1" applyAlignment="1">
      <alignment horizontal="left" vertical="center" wrapText="1" indent="1"/>
    </xf>
    <xf numFmtId="0" fontId="17" fillId="2" borderId="42" xfId="0" applyFont="1" applyFill="1" applyBorder="1" applyAlignment="1">
      <alignment horizontal="left" vertical="center" wrapText="1" indent="1"/>
    </xf>
    <xf numFmtId="0" fontId="17" fillId="2" borderId="46" xfId="0" applyFont="1" applyFill="1" applyBorder="1" applyAlignment="1">
      <alignment horizontal="left" vertical="center" wrapText="1" indent="1"/>
    </xf>
    <xf numFmtId="0" fontId="23" fillId="6" borderId="48" xfId="0" applyFont="1" applyFill="1" applyBorder="1" applyAlignment="1" applyProtection="1">
      <alignment horizontal="center"/>
    </xf>
    <xf numFmtId="0" fontId="23" fillId="6" borderId="49" xfId="0" applyFont="1" applyFill="1" applyBorder="1" applyAlignment="1" applyProtection="1">
      <alignment horizontal="center"/>
    </xf>
    <xf numFmtId="0" fontId="23" fillId="10" borderId="50" xfId="0" applyFont="1" applyFill="1" applyBorder="1" applyAlignment="1" applyProtection="1">
      <alignment horizontal="center"/>
    </xf>
    <xf numFmtId="0" fontId="23" fillId="10" borderId="7" xfId="0" applyFont="1" applyFill="1" applyBorder="1" applyAlignment="1" applyProtection="1">
      <alignment horizontal="center"/>
    </xf>
    <xf numFmtId="0" fontId="23" fillId="10" borderId="40" xfId="0" applyFont="1" applyFill="1" applyBorder="1" applyAlignment="1" applyProtection="1">
      <alignment horizontal="center"/>
    </xf>
    <xf numFmtId="0" fontId="23" fillId="6" borderId="77" xfId="0" applyFont="1" applyFill="1" applyBorder="1" applyAlignment="1" applyProtection="1">
      <alignment horizontal="center"/>
    </xf>
    <xf numFmtId="0" fontId="23" fillId="6" borderId="78" xfId="0" applyFont="1" applyFill="1" applyBorder="1" applyAlignment="1" applyProtection="1">
      <alignment horizontal="center"/>
    </xf>
    <xf numFmtId="0" fontId="23" fillId="10" borderId="54" xfId="0" applyFont="1" applyFill="1" applyBorder="1" applyAlignment="1" applyProtection="1">
      <alignment horizontal="center"/>
    </xf>
    <xf numFmtId="0" fontId="23" fillId="10" borderId="52" xfId="0" applyFont="1" applyFill="1" applyBorder="1" applyAlignment="1" applyProtection="1">
      <alignment horizontal="center"/>
    </xf>
    <xf numFmtId="0" fontId="23" fillId="10" borderId="61" xfId="0" applyFont="1" applyFill="1" applyBorder="1" applyAlignment="1" applyProtection="1">
      <alignment horizontal="center"/>
    </xf>
    <xf numFmtId="0" fontId="23" fillId="6" borderId="104" xfId="0" applyFont="1" applyFill="1" applyBorder="1" applyAlignment="1" applyProtection="1">
      <alignment horizontal="center"/>
    </xf>
    <xf numFmtId="0" fontId="23" fillId="6" borderId="137" xfId="0" applyFont="1" applyFill="1" applyBorder="1" applyAlignment="1" applyProtection="1">
      <alignment horizontal="center"/>
    </xf>
    <xf numFmtId="0" fontId="23" fillId="10" borderId="39" xfId="0" applyFont="1" applyFill="1" applyBorder="1" applyAlignment="1" applyProtection="1">
      <alignment horizontal="center"/>
    </xf>
    <xf numFmtId="0" fontId="23" fillId="10" borderId="51" xfId="0" applyFont="1" applyFill="1" applyBorder="1" applyAlignment="1" applyProtection="1">
      <alignment horizontal="center"/>
    </xf>
    <xf numFmtId="0" fontId="23" fillId="10" borderId="53" xfId="0" applyFont="1" applyFill="1" applyBorder="1" applyAlignment="1" applyProtection="1">
      <alignment horizontal="center"/>
    </xf>
    <xf numFmtId="0" fontId="23" fillId="11" borderId="54" xfId="0" applyFont="1" applyFill="1" applyBorder="1" applyAlignment="1" applyProtection="1">
      <alignment horizontal="center"/>
    </xf>
    <xf numFmtId="0" fontId="23" fillId="11" borderId="52" xfId="0" applyFont="1" applyFill="1" applyBorder="1" applyAlignment="1" applyProtection="1">
      <alignment horizontal="center"/>
    </xf>
    <xf numFmtId="0" fontId="23" fillId="11" borderId="55" xfId="0" applyFont="1" applyFill="1" applyBorder="1" applyAlignment="1" applyProtection="1">
      <alignment horizontal="center"/>
    </xf>
    <xf numFmtId="0" fontId="9" fillId="6" borderId="56" xfId="0" applyFont="1" applyFill="1" applyBorder="1" applyAlignment="1" applyProtection="1">
      <alignment horizontal="center" vertical="center"/>
    </xf>
    <xf numFmtId="0" fontId="9" fillId="6" borderId="57" xfId="0" applyFont="1" applyFill="1" applyBorder="1" applyAlignment="1" applyProtection="1">
      <alignment horizontal="center" vertical="center"/>
    </xf>
    <xf numFmtId="0" fontId="9" fillId="10" borderId="43" xfId="0" applyFont="1" applyFill="1" applyBorder="1" applyAlignment="1" applyProtection="1">
      <alignment horizontal="center" vertical="center"/>
    </xf>
    <xf numFmtId="0" fontId="9" fillId="10" borderId="44" xfId="0" applyFont="1" applyFill="1" applyBorder="1" applyAlignment="1" applyProtection="1">
      <alignment horizontal="center" vertical="center"/>
    </xf>
    <xf numFmtId="0" fontId="9" fillId="10" borderId="58" xfId="0" applyFont="1" applyFill="1" applyBorder="1" applyAlignment="1" applyProtection="1">
      <alignment horizontal="center" vertical="center"/>
    </xf>
    <xf numFmtId="0" fontId="9" fillId="10" borderId="59" xfId="0" applyFont="1" applyFill="1" applyBorder="1" applyAlignment="1" applyProtection="1">
      <alignment horizontal="center" vertical="center"/>
    </xf>
    <xf numFmtId="0" fontId="3" fillId="11" borderId="146" xfId="0" applyFont="1" applyFill="1" applyBorder="1" applyAlignment="1" applyProtection="1">
      <alignment horizontal="center" vertical="center"/>
    </xf>
    <xf numFmtId="0" fontId="3" fillId="11" borderId="138" xfId="0" applyFont="1" applyFill="1" applyBorder="1" applyAlignment="1" applyProtection="1">
      <alignment horizontal="center" vertical="center"/>
    </xf>
    <xf numFmtId="0" fontId="9" fillId="10" borderId="47" xfId="0" applyFont="1" applyFill="1" applyBorder="1" applyAlignment="1" applyProtection="1">
      <alignment horizontal="center" vertical="center"/>
    </xf>
    <xf numFmtId="0" fontId="11" fillId="2" borderId="37" xfId="0" applyFont="1" applyFill="1" applyBorder="1" applyAlignment="1" applyProtection="1">
      <alignment horizontal="right" indent="2"/>
    </xf>
    <xf numFmtId="0" fontId="11" fillId="2" borderId="9" xfId="0" applyFont="1" applyFill="1" applyBorder="1" applyAlignment="1" applyProtection="1">
      <alignment horizontal="right" indent="2"/>
    </xf>
    <xf numFmtId="0" fontId="11" fillId="2" borderId="64" xfId="0" applyFont="1" applyFill="1" applyBorder="1" applyAlignment="1" applyProtection="1">
      <alignment horizontal="right" indent="2"/>
    </xf>
    <xf numFmtId="0" fontId="11" fillId="2" borderId="67" xfId="0" applyFont="1" applyFill="1" applyBorder="1" applyAlignment="1" applyProtection="1">
      <alignment horizontal="right" indent="2"/>
    </xf>
    <xf numFmtId="0" fontId="11" fillId="2" borderId="47" xfId="0" applyFont="1" applyFill="1" applyBorder="1" applyAlignment="1" applyProtection="1">
      <alignment horizontal="right" indent="2"/>
    </xf>
    <xf numFmtId="0" fontId="11" fillId="2" borderId="59" xfId="0" applyFont="1" applyFill="1" applyBorder="1" applyAlignment="1" applyProtection="1">
      <alignment horizontal="right" indent="2"/>
    </xf>
    <xf numFmtId="0" fontId="3" fillId="11" borderId="149" xfId="0" applyFont="1" applyFill="1" applyBorder="1" applyAlignment="1" applyProtection="1">
      <alignment horizontal="center"/>
    </xf>
    <xf numFmtId="0" fontId="3" fillId="11" borderId="148" xfId="0" applyFont="1" applyFill="1" applyBorder="1" applyAlignment="1" applyProtection="1">
      <alignment horizontal="center"/>
    </xf>
    <xf numFmtId="0" fontId="3" fillId="11" borderId="147" xfId="0" applyFont="1" applyFill="1" applyBorder="1" applyAlignment="1" applyProtection="1">
      <alignment horizontal="center"/>
    </xf>
    <xf numFmtId="0" fontId="11" fillId="2" borderId="63" xfId="0" applyFont="1" applyFill="1" applyBorder="1" applyAlignment="1" applyProtection="1">
      <alignment horizontal="right" indent="2"/>
    </xf>
    <xf numFmtId="0" fontId="11" fillId="2" borderId="87" xfId="0" applyFont="1" applyFill="1" applyBorder="1" applyAlignment="1" applyProtection="1">
      <alignment horizontal="right" indent="2"/>
    </xf>
    <xf numFmtId="0" fontId="9" fillId="6" borderId="79" xfId="0" applyFont="1" applyFill="1" applyBorder="1" applyAlignment="1" applyProtection="1">
      <alignment horizontal="center" vertical="center"/>
    </xf>
    <xf numFmtId="0" fontId="9" fillId="10" borderId="45" xfId="0" applyFont="1" applyFill="1" applyBorder="1" applyAlignment="1" applyProtection="1">
      <alignment horizontal="center" vertical="center"/>
    </xf>
    <xf numFmtId="0" fontId="23" fillId="6" borderId="19" xfId="0" applyFont="1" applyFill="1" applyBorder="1" applyAlignment="1" applyProtection="1">
      <alignment horizontal="center"/>
    </xf>
    <xf numFmtId="0" fontId="23" fillId="6" borderId="20" xfId="0" applyFont="1" applyFill="1" applyBorder="1" applyAlignment="1" applyProtection="1">
      <alignment horizontal="center"/>
    </xf>
    <xf numFmtId="0" fontId="15" fillId="2" borderId="19" xfId="0" applyFont="1" applyFill="1" applyBorder="1" applyAlignment="1" applyProtection="1">
      <alignment vertical="center" wrapText="1"/>
      <protection locked="0"/>
    </xf>
    <xf numFmtId="0" fontId="15" fillId="2" borderId="20" xfId="0" applyFont="1" applyFill="1" applyBorder="1" applyAlignment="1" applyProtection="1">
      <alignment vertical="center" wrapText="1"/>
      <protection locked="0"/>
    </xf>
    <xf numFmtId="0" fontId="15" fillId="2" borderId="21" xfId="0" applyFont="1" applyFill="1" applyBorder="1" applyAlignment="1" applyProtection="1">
      <alignment vertical="center" wrapText="1"/>
      <protection locked="0"/>
    </xf>
    <xf numFmtId="208" fontId="16" fillId="2" borderId="0" xfId="0" applyNumberFormat="1" applyFont="1" applyFill="1" applyAlignment="1" applyProtection="1">
      <protection locked="0"/>
    </xf>
  </cellXfs>
  <cellStyles count="8286">
    <cellStyle name=" 1" xfId="9"/>
    <cellStyle name=" 1 2" xfId="10"/>
    <cellStyle name=" 1 2 2" xfId="11"/>
    <cellStyle name=" 1 3" xfId="12"/>
    <cellStyle name=" 1 3 2" xfId="13"/>
    <cellStyle name=" 1 4" xfId="14"/>
    <cellStyle name=" 1_29(d) - Gas extensions -tariffs" xfId="15"/>
    <cellStyle name="%" xfId="147"/>
    <cellStyle name="_3GIS model v2.77_Distribution Business_Retail Fin Perform " xfId="16"/>
    <cellStyle name="_3GIS model v2.77_Fleet Overhead Costs 2_Retail Fin Perform " xfId="17"/>
    <cellStyle name="_3GIS model v2.77_Fleet Overhead Costs_Retail Fin Perform " xfId="18"/>
    <cellStyle name="_3GIS model v2.77_Forecast 2_Retail Fin Perform " xfId="19"/>
    <cellStyle name="_3GIS model v2.77_Forecast_Retail Fin Perform " xfId="20"/>
    <cellStyle name="_3GIS model v2.77_Funding &amp; Cashflow_1_Retail Fin Perform " xfId="21"/>
    <cellStyle name="_3GIS model v2.77_Funding &amp; Cashflow_Retail Fin Perform " xfId="22"/>
    <cellStyle name="_3GIS model v2.77_Group P&amp;L_1_Retail Fin Perform " xfId="23"/>
    <cellStyle name="_3GIS model v2.77_Group P&amp;L_Retail Fin Perform " xfId="24"/>
    <cellStyle name="_3GIS model v2.77_Opening  Detailed BS_Retail Fin Perform " xfId="25"/>
    <cellStyle name="_3GIS model v2.77_OUTPUT DB_Retail Fin Perform " xfId="26"/>
    <cellStyle name="_3GIS model v2.77_OUTPUT EB_Retail Fin Perform " xfId="27"/>
    <cellStyle name="_3GIS model v2.77_Report_Retail Fin Perform " xfId="28"/>
    <cellStyle name="_3GIS model v2.77_Retail Fin Perform " xfId="29"/>
    <cellStyle name="_3GIS model v2.77_Sheet2 2_Retail Fin Perform " xfId="30"/>
    <cellStyle name="_3GIS model v2.77_Sheet2_Retail Fin Perform " xfId="31"/>
    <cellStyle name="_Capex" xfId="148"/>
    <cellStyle name="_Capex 2" xfId="149"/>
    <cellStyle name="_Capex_29(d) - Gas extensions -tariffs" xfId="150"/>
    <cellStyle name="_UED AMP 2009-14 Final 250309 Less PU" xfId="151"/>
    <cellStyle name="_UED AMP 2009-14 Final 250309 Less PU_1011 monthly" xfId="152"/>
    <cellStyle name="0000" xfId="153"/>
    <cellStyle name="20% - Accent1 10" xfId="7234"/>
    <cellStyle name="20% - Accent1 2" xfId="154"/>
    <cellStyle name="20% - Accent1 2 2" xfId="155"/>
    <cellStyle name="20% - Accent1 2 2 2" xfId="156"/>
    <cellStyle name="20% - Accent1 2 2 2 2" xfId="157"/>
    <cellStyle name="20% - Accent1 2 2 2 2 2" xfId="5797"/>
    <cellStyle name="20% - Accent1 2 2 2 3" xfId="5798"/>
    <cellStyle name="20% - Accent1 2 2 3" xfId="158"/>
    <cellStyle name="20% - Accent1 2 2 4" xfId="159"/>
    <cellStyle name="20% - Accent1 2 2 4 2" xfId="5799"/>
    <cellStyle name="20% - Accent1 2 2 5" xfId="5800"/>
    <cellStyle name="20% - Accent1 2 2_Regulatory Template" xfId="160"/>
    <cellStyle name="20% - Accent1 2 3" xfId="161"/>
    <cellStyle name="20% - Accent1 2 4" xfId="162"/>
    <cellStyle name="20% - Accent1 2 4 2" xfId="5801"/>
    <cellStyle name="20% - Accent1 2 5" xfId="5802"/>
    <cellStyle name="20% - Accent1 2_Regulatory Template" xfId="163"/>
    <cellStyle name="20% - Accent1 3" xfId="164"/>
    <cellStyle name="20% - Accent1 3 2" xfId="165"/>
    <cellStyle name="20% - Accent1 3 2 2" xfId="166"/>
    <cellStyle name="20% - Accent1 3 2 2 2" xfId="5803"/>
    <cellStyle name="20% - Accent1 3 2 3" xfId="5804"/>
    <cellStyle name="20% - Accent1 3 3" xfId="167"/>
    <cellStyle name="20% - Accent1 3 3 2" xfId="5805"/>
    <cellStyle name="20% - Accent1 3 4" xfId="5806"/>
    <cellStyle name="20% - Accent1 3_Regulatory Template" xfId="168"/>
    <cellStyle name="20% - Accent1 4" xfId="169"/>
    <cellStyle name="20% - Accent1 4 2" xfId="170"/>
    <cellStyle name="20% - Accent1 4 2 2" xfId="171"/>
    <cellStyle name="20% - Accent1 4 2 2 2" xfId="5807"/>
    <cellStyle name="20% - Accent1 4 2 3" xfId="5808"/>
    <cellStyle name="20% - Accent1 4 3" xfId="172"/>
    <cellStyle name="20% - Accent1 4 3 2" xfId="5809"/>
    <cellStyle name="20% - Accent1 4 4" xfId="5810"/>
    <cellStyle name="20% - Accent1 4_Regulatory Template" xfId="173"/>
    <cellStyle name="20% - Accent1 5" xfId="174"/>
    <cellStyle name="20% - Accent1 5 2" xfId="175"/>
    <cellStyle name="20% - Accent1 5 2 2" xfId="5811"/>
    <cellStyle name="20% - Accent1 5 3" xfId="5812"/>
    <cellStyle name="20% - Accent1 6" xfId="176"/>
    <cellStyle name="20% - Accent1 6 2" xfId="177"/>
    <cellStyle name="20% - Accent1 6 2 2" xfId="5813"/>
    <cellStyle name="20% - Accent1 6 3" xfId="5814"/>
    <cellStyle name="20% - Accent1 7" xfId="178"/>
    <cellStyle name="20% - Accent1 7 2" xfId="179"/>
    <cellStyle name="20% - Accent1 7 2 2" xfId="5815"/>
    <cellStyle name="20% - Accent1 7 3" xfId="5816"/>
    <cellStyle name="20% - Accent1 8" xfId="7235"/>
    <cellStyle name="20% - Accent1 9" xfId="7236"/>
    <cellStyle name="20% - Accent2 10" xfId="7237"/>
    <cellStyle name="20% - Accent2 2" xfId="180"/>
    <cellStyle name="20% - Accent2 2 2" xfId="181"/>
    <cellStyle name="20% - Accent2 2 2 2" xfId="182"/>
    <cellStyle name="20% - Accent2 2 2 2 2" xfId="183"/>
    <cellStyle name="20% - Accent2 2 2 2 2 2" xfId="5817"/>
    <cellStyle name="20% - Accent2 2 2 2 3" xfId="5818"/>
    <cellStyle name="20% - Accent2 2 2 3" xfId="184"/>
    <cellStyle name="20% - Accent2 2 2 4" xfId="185"/>
    <cellStyle name="20% - Accent2 2 2 4 2" xfId="5819"/>
    <cellStyle name="20% - Accent2 2 2 5" xfId="5820"/>
    <cellStyle name="20% - Accent2 2 2_Regulatory Template" xfId="186"/>
    <cellStyle name="20% - Accent2 2 3" xfId="187"/>
    <cellStyle name="20% - Accent2 2 4" xfId="188"/>
    <cellStyle name="20% - Accent2 2 4 2" xfId="5821"/>
    <cellStyle name="20% - Accent2 2 5" xfId="5822"/>
    <cellStyle name="20% - Accent2 2_Regulatory Template" xfId="189"/>
    <cellStyle name="20% - Accent2 3" xfId="190"/>
    <cellStyle name="20% - Accent2 3 2" xfId="191"/>
    <cellStyle name="20% - Accent2 3 2 2" xfId="192"/>
    <cellStyle name="20% - Accent2 3 2 2 2" xfId="5823"/>
    <cellStyle name="20% - Accent2 3 2 3" xfId="5824"/>
    <cellStyle name="20% - Accent2 3 3" xfId="193"/>
    <cellStyle name="20% - Accent2 3 3 2" xfId="5825"/>
    <cellStyle name="20% - Accent2 3 4" xfId="5826"/>
    <cellStyle name="20% - Accent2 3_Regulatory Template" xfId="194"/>
    <cellStyle name="20% - Accent2 4" xfId="195"/>
    <cellStyle name="20% - Accent2 4 2" xfId="196"/>
    <cellStyle name="20% - Accent2 4 2 2" xfId="197"/>
    <cellStyle name="20% - Accent2 4 2 2 2" xfId="5827"/>
    <cellStyle name="20% - Accent2 4 2 3" xfId="5828"/>
    <cellStyle name="20% - Accent2 4 3" xfId="198"/>
    <cellStyle name="20% - Accent2 4 3 2" xfId="5829"/>
    <cellStyle name="20% - Accent2 4 4" xfId="5830"/>
    <cellStyle name="20% - Accent2 4_Regulatory Template" xfId="199"/>
    <cellStyle name="20% - Accent2 5" xfId="200"/>
    <cellStyle name="20% - Accent2 5 2" xfId="201"/>
    <cellStyle name="20% - Accent2 5 2 2" xfId="5831"/>
    <cellStyle name="20% - Accent2 5 3" xfId="5832"/>
    <cellStyle name="20% - Accent2 6" xfId="202"/>
    <cellStyle name="20% - Accent2 6 2" xfId="203"/>
    <cellStyle name="20% - Accent2 6 2 2" xfId="5833"/>
    <cellStyle name="20% - Accent2 6 3" xfId="5834"/>
    <cellStyle name="20% - Accent2 7" xfId="204"/>
    <cellStyle name="20% - Accent2 7 2" xfId="205"/>
    <cellStyle name="20% - Accent2 7 2 2" xfId="5835"/>
    <cellStyle name="20% - Accent2 7 3" xfId="5836"/>
    <cellStyle name="20% - Accent2 8" xfId="7238"/>
    <cellStyle name="20% - Accent2 9" xfId="7239"/>
    <cellStyle name="20% - Accent3 2" xfId="206"/>
    <cellStyle name="20% - Accent3 2 2" xfId="207"/>
    <cellStyle name="20% - Accent3 2 2 2" xfId="208"/>
    <cellStyle name="20% - Accent3 2 2 2 2" xfId="209"/>
    <cellStyle name="20% - Accent3 2 2 2 2 2" xfId="5837"/>
    <cellStyle name="20% - Accent3 2 2 2 3" xfId="5838"/>
    <cellStyle name="20% - Accent3 2 2 3" xfId="210"/>
    <cellStyle name="20% - Accent3 2 2 4" xfId="211"/>
    <cellStyle name="20% - Accent3 2 2 4 2" xfId="5839"/>
    <cellStyle name="20% - Accent3 2 2 5" xfId="5840"/>
    <cellStyle name="20% - Accent3 2 2_Regulatory Template" xfId="212"/>
    <cellStyle name="20% - Accent3 2 3" xfId="213"/>
    <cellStyle name="20% - Accent3 2 4" xfId="214"/>
    <cellStyle name="20% - Accent3 2 4 2" xfId="5841"/>
    <cellStyle name="20% - Accent3 2 5" xfId="5842"/>
    <cellStyle name="20% - Accent3 2_Regulatory Template" xfId="215"/>
    <cellStyle name="20% - Accent3 3" xfId="216"/>
    <cellStyle name="20% - Accent3 3 2" xfId="217"/>
    <cellStyle name="20% - Accent3 3 2 2" xfId="218"/>
    <cellStyle name="20% - Accent3 3 2 2 2" xfId="5843"/>
    <cellStyle name="20% - Accent3 3 2 3" xfId="5844"/>
    <cellStyle name="20% - Accent3 3 3" xfId="219"/>
    <cellStyle name="20% - Accent3 3 3 2" xfId="5845"/>
    <cellStyle name="20% - Accent3 3 4" xfId="5846"/>
    <cellStyle name="20% - Accent3 3_Regulatory Template" xfId="220"/>
    <cellStyle name="20% - Accent3 4" xfId="221"/>
    <cellStyle name="20% - Accent3 4 2" xfId="222"/>
    <cellStyle name="20% - Accent3 4 2 2" xfId="223"/>
    <cellStyle name="20% - Accent3 4 2 2 2" xfId="5847"/>
    <cellStyle name="20% - Accent3 4 2 3" xfId="5848"/>
    <cellStyle name="20% - Accent3 4 3" xfId="224"/>
    <cellStyle name="20% - Accent3 4 3 2" xfId="5849"/>
    <cellStyle name="20% - Accent3 4 4" xfId="5850"/>
    <cellStyle name="20% - Accent3 4_Regulatory Template" xfId="225"/>
    <cellStyle name="20% - Accent3 5" xfId="226"/>
    <cellStyle name="20% - Accent3 5 2" xfId="227"/>
    <cellStyle name="20% - Accent3 5 2 2" xfId="5851"/>
    <cellStyle name="20% - Accent3 5 3" xfId="5852"/>
    <cellStyle name="20% - Accent3 6" xfId="228"/>
    <cellStyle name="20% - Accent3 6 2" xfId="229"/>
    <cellStyle name="20% - Accent3 6 2 2" xfId="5853"/>
    <cellStyle name="20% - Accent3 6 3" xfId="5854"/>
    <cellStyle name="20% - Accent3 7" xfId="230"/>
    <cellStyle name="20% - Accent3 7 2" xfId="231"/>
    <cellStyle name="20% - Accent3 7 2 2" xfId="5855"/>
    <cellStyle name="20% - Accent3 7 3" xfId="5856"/>
    <cellStyle name="20% - Accent4 10" xfId="7240"/>
    <cellStyle name="20% - Accent4 2" xfId="232"/>
    <cellStyle name="20% - Accent4 2 2" xfId="233"/>
    <cellStyle name="20% - Accent4 2 2 2" xfId="234"/>
    <cellStyle name="20% - Accent4 2 2 2 2" xfId="235"/>
    <cellStyle name="20% - Accent4 2 2 2 2 2" xfId="5857"/>
    <cellStyle name="20% - Accent4 2 2 2 3" xfId="5858"/>
    <cellStyle name="20% - Accent4 2 2 3" xfId="236"/>
    <cellStyle name="20% - Accent4 2 2 4" xfId="237"/>
    <cellStyle name="20% - Accent4 2 2 4 2" xfId="5859"/>
    <cellStyle name="20% - Accent4 2 2 5" xfId="5860"/>
    <cellStyle name="20% - Accent4 2 2_Regulatory Template" xfId="238"/>
    <cellStyle name="20% - Accent4 2 3" xfId="239"/>
    <cellStyle name="20% - Accent4 2 4" xfId="240"/>
    <cellStyle name="20% - Accent4 2 4 2" xfId="5861"/>
    <cellStyle name="20% - Accent4 2 5" xfId="5862"/>
    <cellStyle name="20% - Accent4 2_Regulatory Template" xfId="241"/>
    <cellStyle name="20% - Accent4 3" xfId="242"/>
    <cellStyle name="20% - Accent4 3 2" xfId="243"/>
    <cellStyle name="20% - Accent4 3 2 2" xfId="244"/>
    <cellStyle name="20% - Accent4 3 2 2 2" xfId="5863"/>
    <cellStyle name="20% - Accent4 3 2 3" xfId="5864"/>
    <cellStyle name="20% - Accent4 3 3" xfId="245"/>
    <cellStyle name="20% - Accent4 3 3 2" xfId="5865"/>
    <cellStyle name="20% - Accent4 3 4" xfId="5866"/>
    <cellStyle name="20% - Accent4 3_Regulatory Template" xfId="246"/>
    <cellStyle name="20% - Accent4 4" xfId="247"/>
    <cellStyle name="20% - Accent4 4 2" xfId="248"/>
    <cellStyle name="20% - Accent4 4 2 2" xfId="249"/>
    <cellStyle name="20% - Accent4 4 2 2 2" xfId="5867"/>
    <cellStyle name="20% - Accent4 4 2 3" xfId="5868"/>
    <cellStyle name="20% - Accent4 4 3" xfId="250"/>
    <cellStyle name="20% - Accent4 4 3 2" xfId="5869"/>
    <cellStyle name="20% - Accent4 4 4" xfId="5870"/>
    <cellStyle name="20% - Accent4 4_Regulatory Template" xfId="251"/>
    <cellStyle name="20% - Accent4 5" xfId="252"/>
    <cellStyle name="20% - Accent4 5 2" xfId="253"/>
    <cellStyle name="20% - Accent4 5 2 2" xfId="5871"/>
    <cellStyle name="20% - Accent4 5 3" xfId="5872"/>
    <cellStyle name="20% - Accent4 6" xfId="254"/>
    <cellStyle name="20% - Accent4 6 2" xfId="255"/>
    <cellStyle name="20% - Accent4 6 2 2" xfId="5873"/>
    <cellStyle name="20% - Accent4 6 3" xfId="5874"/>
    <cellStyle name="20% - Accent4 7" xfId="256"/>
    <cellStyle name="20% - Accent4 7 2" xfId="257"/>
    <cellStyle name="20% - Accent4 7 2 2" xfId="5875"/>
    <cellStyle name="20% - Accent4 7 3" xfId="5876"/>
    <cellStyle name="20% - Accent4 8" xfId="7241"/>
    <cellStyle name="20% - Accent4 9" xfId="7242"/>
    <cellStyle name="20% - Accent5 10" xfId="7243"/>
    <cellStyle name="20% - Accent5 2" xfId="258"/>
    <cellStyle name="20% - Accent5 2 2" xfId="259"/>
    <cellStyle name="20% - Accent5 2 2 2" xfId="260"/>
    <cellStyle name="20% - Accent5 2 2 2 2" xfId="5877"/>
    <cellStyle name="20% - Accent5 2 2 3" xfId="5878"/>
    <cellStyle name="20% - Accent5 2 3" xfId="261"/>
    <cellStyle name="20% - Accent5 2 4" xfId="262"/>
    <cellStyle name="20% - Accent5 2 4 2" xfId="5879"/>
    <cellStyle name="20% - Accent5 2 5" xfId="5880"/>
    <cellStyle name="20% - Accent5 2_Regulatory Template" xfId="263"/>
    <cellStyle name="20% - Accent5 3" xfId="264"/>
    <cellStyle name="20% - Accent5 3 2" xfId="265"/>
    <cellStyle name="20% - Accent5 3 2 2" xfId="266"/>
    <cellStyle name="20% - Accent5 3 2 2 2" xfId="5881"/>
    <cellStyle name="20% - Accent5 3 2 3" xfId="5882"/>
    <cellStyle name="20% - Accent5 3 3" xfId="267"/>
    <cellStyle name="20% - Accent5 3 3 2" xfId="5883"/>
    <cellStyle name="20% - Accent5 3 4" xfId="5884"/>
    <cellStyle name="20% - Accent5 3_Regulatory Template" xfId="268"/>
    <cellStyle name="20% - Accent5 4" xfId="269"/>
    <cellStyle name="20% - Accent5 4 2" xfId="270"/>
    <cellStyle name="20% - Accent5 4 2 2" xfId="271"/>
    <cellStyle name="20% - Accent5 4 2 2 2" xfId="5885"/>
    <cellStyle name="20% - Accent5 4 2 3" xfId="5886"/>
    <cellStyle name="20% - Accent5 4 3" xfId="272"/>
    <cellStyle name="20% - Accent5 4 3 2" xfId="5887"/>
    <cellStyle name="20% - Accent5 4 4" xfId="5888"/>
    <cellStyle name="20% - Accent5 4_Regulatory Template" xfId="273"/>
    <cellStyle name="20% - Accent5 5" xfId="274"/>
    <cellStyle name="20% - Accent5 5 2" xfId="275"/>
    <cellStyle name="20% - Accent5 5 2 2" xfId="5889"/>
    <cellStyle name="20% - Accent5 5 3" xfId="5890"/>
    <cellStyle name="20% - Accent5 6" xfId="7244"/>
    <cellStyle name="20% - Accent5 7" xfId="7245"/>
    <cellStyle name="20% - Accent5 8" xfId="7246"/>
    <cellStyle name="20% - Accent5 9" xfId="7247"/>
    <cellStyle name="20% - Accent6 10" xfId="7248"/>
    <cellStyle name="20% - Accent6 2" xfId="276"/>
    <cellStyle name="20% - Accent6 2 2" xfId="277"/>
    <cellStyle name="20% - Accent6 2 2 2" xfId="278"/>
    <cellStyle name="20% - Accent6 2 2 2 2" xfId="279"/>
    <cellStyle name="20% - Accent6 2 2 2 2 2" xfId="5891"/>
    <cellStyle name="20% - Accent6 2 2 2 3" xfId="5892"/>
    <cellStyle name="20% - Accent6 2 2 3" xfId="280"/>
    <cellStyle name="20% - Accent6 2 2 4" xfId="281"/>
    <cellStyle name="20% - Accent6 2 2 4 2" xfId="5893"/>
    <cellStyle name="20% - Accent6 2 2 5" xfId="5894"/>
    <cellStyle name="20% - Accent6 2 2_Regulatory Template" xfId="282"/>
    <cellStyle name="20% - Accent6 2 3" xfId="283"/>
    <cellStyle name="20% - Accent6 2 4" xfId="284"/>
    <cellStyle name="20% - Accent6 2 4 2" xfId="5895"/>
    <cellStyle name="20% - Accent6 2 5" xfId="5896"/>
    <cellStyle name="20% - Accent6 2_Regulatory Template" xfId="285"/>
    <cellStyle name="20% - Accent6 3" xfId="286"/>
    <cellStyle name="20% - Accent6 3 2" xfId="287"/>
    <cellStyle name="20% - Accent6 3 2 2" xfId="288"/>
    <cellStyle name="20% - Accent6 3 2 2 2" xfId="5897"/>
    <cellStyle name="20% - Accent6 3 2 3" xfId="5898"/>
    <cellStyle name="20% - Accent6 3 3" xfId="289"/>
    <cellStyle name="20% - Accent6 3 3 2" xfId="5899"/>
    <cellStyle name="20% - Accent6 3 4" xfId="5900"/>
    <cellStyle name="20% - Accent6 3_Regulatory Template" xfId="290"/>
    <cellStyle name="20% - Accent6 4" xfId="291"/>
    <cellStyle name="20% - Accent6 4 2" xfId="292"/>
    <cellStyle name="20% - Accent6 4 2 2" xfId="293"/>
    <cellStyle name="20% - Accent6 4 2 2 2" xfId="5901"/>
    <cellStyle name="20% - Accent6 4 2 3" xfId="5902"/>
    <cellStyle name="20% - Accent6 4 3" xfId="294"/>
    <cellStyle name="20% - Accent6 4 3 2" xfId="5903"/>
    <cellStyle name="20% - Accent6 4 4" xfId="5904"/>
    <cellStyle name="20% - Accent6 4_Regulatory Template" xfId="295"/>
    <cellStyle name="20% - Accent6 5" xfId="296"/>
    <cellStyle name="20% - Accent6 5 2" xfId="297"/>
    <cellStyle name="20% - Accent6 5 2 2" xfId="5905"/>
    <cellStyle name="20% - Accent6 5 3" xfId="5906"/>
    <cellStyle name="20% - Accent6 6" xfId="298"/>
    <cellStyle name="20% - Accent6 6 2" xfId="299"/>
    <cellStyle name="20% - Accent6 6 2 2" xfId="5907"/>
    <cellStyle name="20% - Accent6 6 3" xfId="5908"/>
    <cellStyle name="20% - Accent6 7" xfId="300"/>
    <cellStyle name="20% - Accent6 7 2" xfId="301"/>
    <cellStyle name="20% - Accent6 7 2 2" xfId="5909"/>
    <cellStyle name="20% - Accent6 7 3" xfId="5910"/>
    <cellStyle name="20% - Accent6 8" xfId="7249"/>
    <cellStyle name="20% - Accent6 9" xfId="7250"/>
    <cellStyle name="40% - Accent1 10" xfId="7251"/>
    <cellStyle name="40% - Accent1 2" xfId="302"/>
    <cellStyle name="40% - Accent1 2 2" xfId="303"/>
    <cellStyle name="40% - Accent1 2 2 2" xfId="304"/>
    <cellStyle name="40% - Accent1 2 2 2 2" xfId="305"/>
    <cellStyle name="40% - Accent1 2 2 2 2 2" xfId="5911"/>
    <cellStyle name="40% - Accent1 2 2 2 3" xfId="5912"/>
    <cellStyle name="40% - Accent1 2 2 3" xfId="306"/>
    <cellStyle name="40% - Accent1 2 2 4" xfId="307"/>
    <cellStyle name="40% - Accent1 2 2 4 2" xfId="5913"/>
    <cellStyle name="40% - Accent1 2 2 5" xfId="5914"/>
    <cellStyle name="40% - Accent1 2 2_Regulatory Template" xfId="308"/>
    <cellStyle name="40% - Accent1 2 3" xfId="309"/>
    <cellStyle name="40% - Accent1 2 4" xfId="310"/>
    <cellStyle name="40% - Accent1 2 4 2" xfId="5915"/>
    <cellStyle name="40% - Accent1 2 5" xfId="5916"/>
    <cellStyle name="40% - Accent1 2_Regulatory Template" xfId="311"/>
    <cellStyle name="40% - Accent1 3" xfId="312"/>
    <cellStyle name="40% - Accent1 3 2" xfId="313"/>
    <cellStyle name="40% - Accent1 3 2 2" xfId="314"/>
    <cellStyle name="40% - Accent1 3 2 2 2" xfId="5917"/>
    <cellStyle name="40% - Accent1 3 2 3" xfId="5918"/>
    <cellStyle name="40% - Accent1 3 3" xfId="315"/>
    <cellStyle name="40% - Accent1 3 3 2" xfId="5919"/>
    <cellStyle name="40% - Accent1 3 4" xfId="5920"/>
    <cellStyle name="40% - Accent1 3_Regulatory Template" xfId="316"/>
    <cellStyle name="40% - Accent1 4" xfId="317"/>
    <cellStyle name="40% - Accent1 4 2" xfId="318"/>
    <cellStyle name="40% - Accent1 4 2 2" xfId="319"/>
    <cellStyle name="40% - Accent1 4 2 2 2" xfId="5921"/>
    <cellStyle name="40% - Accent1 4 2 3" xfId="5922"/>
    <cellStyle name="40% - Accent1 4 3" xfId="320"/>
    <cellStyle name="40% - Accent1 4 3 2" xfId="5923"/>
    <cellStyle name="40% - Accent1 4 4" xfId="5924"/>
    <cellStyle name="40% - Accent1 4_Regulatory Template" xfId="321"/>
    <cellStyle name="40% - Accent1 5" xfId="322"/>
    <cellStyle name="40% - Accent1 5 2" xfId="323"/>
    <cellStyle name="40% - Accent1 5 2 2" xfId="5925"/>
    <cellStyle name="40% - Accent1 5 3" xfId="5926"/>
    <cellStyle name="40% - Accent1 6" xfId="324"/>
    <cellStyle name="40% - Accent1 6 2" xfId="325"/>
    <cellStyle name="40% - Accent1 6 2 2" xfId="5927"/>
    <cellStyle name="40% - Accent1 6 3" xfId="5928"/>
    <cellStyle name="40% - Accent1 7" xfId="326"/>
    <cellStyle name="40% - Accent1 7 2" xfId="327"/>
    <cellStyle name="40% - Accent1 7 2 2" xfId="5929"/>
    <cellStyle name="40% - Accent1 7 3" xfId="5930"/>
    <cellStyle name="40% - Accent1 8" xfId="7252"/>
    <cellStyle name="40% - Accent1 9" xfId="7253"/>
    <cellStyle name="40% - Accent2 10" xfId="7254"/>
    <cellStyle name="40% - Accent2 2" xfId="328"/>
    <cellStyle name="40% - Accent2 2 2" xfId="329"/>
    <cellStyle name="40% - Accent2 2 2 2" xfId="330"/>
    <cellStyle name="40% - Accent2 2 2 2 2" xfId="5931"/>
    <cellStyle name="40% - Accent2 2 2 3" xfId="5932"/>
    <cellStyle name="40% - Accent2 2 3" xfId="331"/>
    <cellStyle name="40% - Accent2 2 4" xfId="332"/>
    <cellStyle name="40% - Accent2 2 4 2" xfId="5933"/>
    <cellStyle name="40% - Accent2 2 5" xfId="5934"/>
    <cellStyle name="40% - Accent2 2_Regulatory Template" xfId="333"/>
    <cellStyle name="40% - Accent2 3" xfId="334"/>
    <cellStyle name="40% - Accent2 3 2" xfId="335"/>
    <cellStyle name="40% - Accent2 3 2 2" xfId="336"/>
    <cellStyle name="40% - Accent2 3 2 2 2" xfId="5935"/>
    <cellStyle name="40% - Accent2 3 2 3" xfId="5936"/>
    <cellStyle name="40% - Accent2 3 3" xfId="337"/>
    <cellStyle name="40% - Accent2 3 3 2" xfId="5937"/>
    <cellStyle name="40% - Accent2 3 4" xfId="5938"/>
    <cellStyle name="40% - Accent2 3_Regulatory Template" xfId="338"/>
    <cellStyle name="40% - Accent2 4" xfId="339"/>
    <cellStyle name="40% - Accent2 4 2" xfId="340"/>
    <cellStyle name="40% - Accent2 4 2 2" xfId="341"/>
    <cellStyle name="40% - Accent2 4 2 2 2" xfId="5939"/>
    <cellStyle name="40% - Accent2 4 2 3" xfId="5940"/>
    <cellStyle name="40% - Accent2 4 3" xfId="342"/>
    <cellStyle name="40% - Accent2 4 3 2" xfId="5941"/>
    <cellStyle name="40% - Accent2 4 4" xfId="5942"/>
    <cellStyle name="40% - Accent2 4_Regulatory Template" xfId="343"/>
    <cellStyle name="40% - Accent2 5" xfId="344"/>
    <cellStyle name="40% - Accent2 5 2" xfId="345"/>
    <cellStyle name="40% - Accent2 5 2 2" xfId="5943"/>
    <cellStyle name="40% - Accent2 5 3" xfId="5944"/>
    <cellStyle name="40% - Accent2 6" xfId="7255"/>
    <cellStyle name="40% - Accent2 7" xfId="7256"/>
    <cellStyle name="40% - Accent2 8" xfId="7257"/>
    <cellStyle name="40% - Accent2 9" xfId="7258"/>
    <cellStyle name="40% - Accent3 2" xfId="346"/>
    <cellStyle name="40% - Accent3 2 2" xfId="347"/>
    <cellStyle name="40% - Accent3 2 2 2" xfId="348"/>
    <cellStyle name="40% - Accent3 2 2 2 2" xfId="349"/>
    <cellStyle name="40% - Accent3 2 2 2 2 2" xfId="5945"/>
    <cellStyle name="40% - Accent3 2 2 2 3" xfId="5946"/>
    <cellStyle name="40% - Accent3 2 2 3" xfId="350"/>
    <cellStyle name="40% - Accent3 2 2 4" xfId="351"/>
    <cellStyle name="40% - Accent3 2 2 4 2" xfId="5947"/>
    <cellStyle name="40% - Accent3 2 2 5" xfId="5948"/>
    <cellStyle name="40% - Accent3 2 2_Regulatory Template" xfId="352"/>
    <cellStyle name="40% - Accent3 2 3" xfId="353"/>
    <cellStyle name="40% - Accent3 2 4" xfId="354"/>
    <cellStyle name="40% - Accent3 2 4 2" xfId="5949"/>
    <cellStyle name="40% - Accent3 2 5" xfId="5950"/>
    <cellStyle name="40% - Accent3 2_Regulatory Template" xfId="355"/>
    <cellStyle name="40% - Accent3 3" xfId="356"/>
    <cellStyle name="40% - Accent3 3 2" xfId="357"/>
    <cellStyle name="40% - Accent3 3 2 2" xfId="358"/>
    <cellStyle name="40% - Accent3 3 2 2 2" xfId="5951"/>
    <cellStyle name="40% - Accent3 3 2 3" xfId="5952"/>
    <cellStyle name="40% - Accent3 3 3" xfId="359"/>
    <cellStyle name="40% - Accent3 3 3 2" xfId="5953"/>
    <cellStyle name="40% - Accent3 3 4" xfId="5954"/>
    <cellStyle name="40% - Accent3 3_Regulatory Template" xfId="360"/>
    <cellStyle name="40% - Accent3 4" xfId="361"/>
    <cellStyle name="40% - Accent3 4 2" xfId="362"/>
    <cellStyle name="40% - Accent3 4 2 2" xfId="363"/>
    <cellStyle name="40% - Accent3 4 2 2 2" xfId="5955"/>
    <cellStyle name="40% - Accent3 4 2 3" xfId="5956"/>
    <cellStyle name="40% - Accent3 4 3" xfId="364"/>
    <cellStyle name="40% - Accent3 4 3 2" xfId="5957"/>
    <cellStyle name="40% - Accent3 4 4" xfId="5958"/>
    <cellStyle name="40% - Accent3 4_Regulatory Template" xfId="365"/>
    <cellStyle name="40% - Accent3 5" xfId="366"/>
    <cellStyle name="40% - Accent3 5 2" xfId="367"/>
    <cellStyle name="40% - Accent3 5 2 2" xfId="5959"/>
    <cellStyle name="40% - Accent3 5 3" xfId="5960"/>
    <cellStyle name="40% - Accent3 6" xfId="368"/>
    <cellStyle name="40% - Accent3 6 2" xfId="369"/>
    <cellStyle name="40% - Accent3 6 2 2" xfId="5961"/>
    <cellStyle name="40% - Accent3 6 3" xfId="5962"/>
    <cellStyle name="40% - Accent3 7" xfId="370"/>
    <cellStyle name="40% - Accent3 7 2" xfId="371"/>
    <cellStyle name="40% - Accent3 7 2 2" xfId="5963"/>
    <cellStyle name="40% - Accent3 7 3" xfId="5964"/>
    <cellStyle name="40% - Accent4 10" xfId="7259"/>
    <cellStyle name="40% - Accent4 2" xfId="372"/>
    <cellStyle name="40% - Accent4 2 2" xfId="373"/>
    <cellStyle name="40% - Accent4 2 2 2" xfId="374"/>
    <cellStyle name="40% - Accent4 2 2 2 2" xfId="375"/>
    <cellStyle name="40% - Accent4 2 2 2 2 2" xfId="5965"/>
    <cellStyle name="40% - Accent4 2 2 2 3" xfId="5966"/>
    <cellStyle name="40% - Accent4 2 2 3" xfId="376"/>
    <cellStyle name="40% - Accent4 2 2 4" xfId="377"/>
    <cellStyle name="40% - Accent4 2 2 4 2" xfId="5967"/>
    <cellStyle name="40% - Accent4 2 2 5" xfId="5968"/>
    <cellStyle name="40% - Accent4 2 2_Regulatory Template" xfId="378"/>
    <cellStyle name="40% - Accent4 2 3" xfId="379"/>
    <cellStyle name="40% - Accent4 2 4" xfId="380"/>
    <cellStyle name="40% - Accent4 2 4 2" xfId="5969"/>
    <cellStyle name="40% - Accent4 2 5" xfId="5970"/>
    <cellStyle name="40% - Accent4 2_Regulatory Template" xfId="381"/>
    <cellStyle name="40% - Accent4 3" xfId="382"/>
    <cellStyle name="40% - Accent4 3 2" xfId="383"/>
    <cellStyle name="40% - Accent4 3 2 2" xfId="384"/>
    <cellStyle name="40% - Accent4 3 2 2 2" xfId="5971"/>
    <cellStyle name="40% - Accent4 3 2 3" xfId="5972"/>
    <cellStyle name="40% - Accent4 3 3" xfId="385"/>
    <cellStyle name="40% - Accent4 3 3 2" xfId="5973"/>
    <cellStyle name="40% - Accent4 3 4" xfId="5974"/>
    <cellStyle name="40% - Accent4 3_Regulatory Template" xfId="386"/>
    <cellStyle name="40% - Accent4 4" xfId="387"/>
    <cellStyle name="40% - Accent4 4 2" xfId="388"/>
    <cellStyle name="40% - Accent4 4 2 2" xfId="389"/>
    <cellStyle name="40% - Accent4 4 2 2 2" xfId="5975"/>
    <cellStyle name="40% - Accent4 4 2 3" xfId="5976"/>
    <cellStyle name="40% - Accent4 4 3" xfId="390"/>
    <cellStyle name="40% - Accent4 4 3 2" xfId="5977"/>
    <cellStyle name="40% - Accent4 4 4" xfId="5978"/>
    <cellStyle name="40% - Accent4 4_Regulatory Template" xfId="391"/>
    <cellStyle name="40% - Accent4 5" xfId="392"/>
    <cellStyle name="40% - Accent4 5 2" xfId="393"/>
    <cellStyle name="40% - Accent4 5 2 2" xfId="5979"/>
    <cellStyle name="40% - Accent4 5 3" xfId="5980"/>
    <cellStyle name="40% - Accent4 6" xfId="394"/>
    <cellStyle name="40% - Accent4 6 2" xfId="395"/>
    <cellStyle name="40% - Accent4 6 2 2" xfId="5981"/>
    <cellStyle name="40% - Accent4 6 3" xfId="5982"/>
    <cellStyle name="40% - Accent4 7" xfId="396"/>
    <cellStyle name="40% - Accent4 7 2" xfId="397"/>
    <cellStyle name="40% - Accent4 7 2 2" xfId="5983"/>
    <cellStyle name="40% - Accent4 7 3" xfId="5984"/>
    <cellStyle name="40% - Accent4 8" xfId="7260"/>
    <cellStyle name="40% - Accent4 9" xfId="7261"/>
    <cellStyle name="40% - Accent5 10" xfId="7262"/>
    <cellStyle name="40% - Accent5 2" xfId="398"/>
    <cellStyle name="40% - Accent5 2 2" xfId="399"/>
    <cellStyle name="40% - Accent5 2 2 2" xfId="400"/>
    <cellStyle name="40% - Accent5 2 2 2 2" xfId="401"/>
    <cellStyle name="40% - Accent5 2 2 2 2 2" xfId="5985"/>
    <cellStyle name="40% - Accent5 2 2 2 3" xfId="5986"/>
    <cellStyle name="40% - Accent5 2 2 3" xfId="402"/>
    <cellStyle name="40% - Accent5 2 2 4" xfId="403"/>
    <cellStyle name="40% - Accent5 2 2 4 2" xfId="5987"/>
    <cellStyle name="40% - Accent5 2 2 5" xfId="5988"/>
    <cellStyle name="40% - Accent5 2 2_Regulatory Template" xfId="404"/>
    <cellStyle name="40% - Accent5 2 3" xfId="405"/>
    <cellStyle name="40% - Accent5 2 4" xfId="406"/>
    <cellStyle name="40% - Accent5 2 4 2" xfId="5989"/>
    <cellStyle name="40% - Accent5 2 5" xfId="5990"/>
    <cellStyle name="40% - Accent5 2_Regulatory Template" xfId="407"/>
    <cellStyle name="40% - Accent5 3" xfId="408"/>
    <cellStyle name="40% - Accent5 3 2" xfId="409"/>
    <cellStyle name="40% - Accent5 3 2 2" xfId="410"/>
    <cellStyle name="40% - Accent5 3 2 2 2" xfId="5991"/>
    <cellStyle name="40% - Accent5 3 2 3" xfId="5992"/>
    <cellStyle name="40% - Accent5 3 3" xfId="411"/>
    <cellStyle name="40% - Accent5 3 3 2" xfId="5993"/>
    <cellStyle name="40% - Accent5 3 4" xfId="5994"/>
    <cellStyle name="40% - Accent5 3_Regulatory Template" xfId="412"/>
    <cellStyle name="40% - Accent5 4" xfId="413"/>
    <cellStyle name="40% - Accent5 4 2" xfId="414"/>
    <cellStyle name="40% - Accent5 4 2 2" xfId="415"/>
    <cellStyle name="40% - Accent5 4 2 2 2" xfId="5995"/>
    <cellStyle name="40% - Accent5 4 2 3" xfId="5996"/>
    <cellStyle name="40% - Accent5 4 3" xfId="416"/>
    <cellStyle name="40% - Accent5 4 3 2" xfId="5997"/>
    <cellStyle name="40% - Accent5 4 4" xfId="5998"/>
    <cellStyle name="40% - Accent5 4_Regulatory Template" xfId="417"/>
    <cellStyle name="40% - Accent5 5" xfId="418"/>
    <cellStyle name="40% - Accent5 5 2" xfId="419"/>
    <cellStyle name="40% - Accent5 5 2 2" xfId="5999"/>
    <cellStyle name="40% - Accent5 5 3" xfId="6000"/>
    <cellStyle name="40% - Accent5 6" xfId="420"/>
    <cellStyle name="40% - Accent5 6 2" xfId="421"/>
    <cellStyle name="40% - Accent5 6 2 2" xfId="6001"/>
    <cellStyle name="40% - Accent5 6 3" xfId="6002"/>
    <cellStyle name="40% - Accent5 7" xfId="422"/>
    <cellStyle name="40% - Accent5 7 2" xfId="423"/>
    <cellStyle name="40% - Accent5 7 2 2" xfId="6003"/>
    <cellStyle name="40% - Accent5 7 3" xfId="6004"/>
    <cellStyle name="40% - Accent5 8" xfId="7263"/>
    <cellStyle name="40% - Accent5 9" xfId="7264"/>
    <cellStyle name="40% - Accent6 10" xfId="7265"/>
    <cellStyle name="40% - Accent6 2" xfId="424"/>
    <cellStyle name="40% - Accent6 2 2" xfId="425"/>
    <cellStyle name="40% - Accent6 2 2 2" xfId="426"/>
    <cellStyle name="40% - Accent6 2 2 2 2" xfId="427"/>
    <cellStyle name="40% - Accent6 2 2 2 2 2" xfId="6005"/>
    <cellStyle name="40% - Accent6 2 2 2 3" xfId="6006"/>
    <cellStyle name="40% - Accent6 2 2 3" xfId="428"/>
    <cellStyle name="40% - Accent6 2 2 4" xfId="429"/>
    <cellStyle name="40% - Accent6 2 2 4 2" xfId="6007"/>
    <cellStyle name="40% - Accent6 2 2 5" xfId="6008"/>
    <cellStyle name="40% - Accent6 2 2_Regulatory Template" xfId="430"/>
    <cellStyle name="40% - Accent6 2 3" xfId="431"/>
    <cellStyle name="40% - Accent6 2 4" xfId="432"/>
    <cellStyle name="40% - Accent6 2 4 2" xfId="6009"/>
    <cellStyle name="40% - Accent6 2 5" xfId="6010"/>
    <cellStyle name="40% - Accent6 2_Regulatory Template" xfId="433"/>
    <cellStyle name="40% - Accent6 3" xfId="434"/>
    <cellStyle name="40% - Accent6 3 2" xfId="435"/>
    <cellStyle name="40% - Accent6 3 2 2" xfId="436"/>
    <cellStyle name="40% - Accent6 3 2 2 2" xfId="6011"/>
    <cellStyle name="40% - Accent6 3 2 3" xfId="6012"/>
    <cellStyle name="40% - Accent6 3 3" xfId="437"/>
    <cellStyle name="40% - Accent6 3 3 2" xfId="6013"/>
    <cellStyle name="40% - Accent6 3 4" xfId="6014"/>
    <cellStyle name="40% - Accent6 3_Regulatory Template" xfId="438"/>
    <cellStyle name="40% - Accent6 4" xfId="439"/>
    <cellStyle name="40% - Accent6 4 2" xfId="440"/>
    <cellStyle name="40% - Accent6 4 2 2" xfId="441"/>
    <cellStyle name="40% - Accent6 4 2 2 2" xfId="6015"/>
    <cellStyle name="40% - Accent6 4 2 3" xfId="6016"/>
    <cellStyle name="40% - Accent6 4 3" xfId="442"/>
    <cellStyle name="40% - Accent6 4 3 2" xfId="6017"/>
    <cellStyle name="40% - Accent6 4 4" xfId="6018"/>
    <cellStyle name="40% - Accent6 4_Regulatory Template" xfId="443"/>
    <cellStyle name="40% - Accent6 5" xfId="444"/>
    <cellStyle name="40% - Accent6 5 2" xfId="445"/>
    <cellStyle name="40% - Accent6 5 2 2" xfId="6019"/>
    <cellStyle name="40% - Accent6 5 3" xfId="6020"/>
    <cellStyle name="40% - Accent6 6" xfId="446"/>
    <cellStyle name="40% - Accent6 6 2" xfId="447"/>
    <cellStyle name="40% - Accent6 6 2 2" xfId="6021"/>
    <cellStyle name="40% - Accent6 6 3" xfId="6022"/>
    <cellStyle name="40% - Accent6 7" xfId="448"/>
    <cellStyle name="40% - Accent6 7 2" xfId="449"/>
    <cellStyle name="40% - Accent6 7 2 2" xfId="6023"/>
    <cellStyle name="40% - Accent6 7 3" xfId="6024"/>
    <cellStyle name="40% - Accent6 8" xfId="7266"/>
    <cellStyle name="40% - Accent6 9" xfId="7267"/>
    <cellStyle name="60% - Accent1 10" xfId="7268"/>
    <cellStyle name="60% - Accent1 2" xfId="450"/>
    <cellStyle name="60% - Accent1 2 2" xfId="451"/>
    <cellStyle name="60% - Accent1 2 2 2" xfId="452"/>
    <cellStyle name="60% - Accent1 2 2 3" xfId="453"/>
    <cellStyle name="60% - Accent1 2 2_Regulatory Template" xfId="454"/>
    <cellStyle name="60% - Accent1 2 3" xfId="455"/>
    <cellStyle name="60% - Accent1 2_Regulatory Template" xfId="456"/>
    <cellStyle name="60% - Accent1 3" xfId="457"/>
    <cellStyle name="60% - Accent1 4" xfId="458"/>
    <cellStyle name="60% - Accent1 5" xfId="459"/>
    <cellStyle name="60% - Accent1 6" xfId="460"/>
    <cellStyle name="60% - Accent1 7" xfId="461"/>
    <cellStyle name="60% - Accent1 8" xfId="7269"/>
    <cellStyle name="60% - Accent1 9" xfId="7270"/>
    <cellStyle name="60% - Accent2 10" xfId="7271"/>
    <cellStyle name="60% - Accent2 2" xfId="462"/>
    <cellStyle name="60% - Accent2 2 2" xfId="463"/>
    <cellStyle name="60% - Accent2 2 2 2" xfId="464"/>
    <cellStyle name="60% - Accent2 2 2 3" xfId="465"/>
    <cellStyle name="60% - Accent2 2 2_Regulatory Template" xfId="466"/>
    <cellStyle name="60% - Accent2 2 3" xfId="467"/>
    <cellStyle name="60% - Accent2 2_Regulatory Template" xfId="468"/>
    <cellStyle name="60% - Accent2 3" xfId="469"/>
    <cellStyle name="60% - Accent2 4" xfId="470"/>
    <cellStyle name="60% - Accent2 5" xfId="471"/>
    <cellStyle name="60% - Accent2 6" xfId="472"/>
    <cellStyle name="60% - Accent2 7" xfId="473"/>
    <cellStyle name="60% - Accent2 8" xfId="7272"/>
    <cellStyle name="60% - Accent2 9" xfId="7273"/>
    <cellStyle name="60% - Accent3 10" xfId="7274"/>
    <cellStyle name="60% - Accent3 2" xfId="474"/>
    <cellStyle name="60% - Accent3 2 2" xfId="475"/>
    <cellStyle name="60% - Accent3 2 2 2" xfId="476"/>
    <cellStyle name="60% - Accent3 2 2 3" xfId="477"/>
    <cellStyle name="60% - Accent3 2 2_Regulatory Template" xfId="478"/>
    <cellStyle name="60% - Accent3 2 3" xfId="479"/>
    <cellStyle name="60% - Accent3 2_Regulatory Template" xfId="480"/>
    <cellStyle name="60% - Accent3 3" xfId="481"/>
    <cellStyle name="60% - Accent3 4" xfId="482"/>
    <cellStyle name="60% - Accent3 5" xfId="483"/>
    <cellStyle name="60% - Accent3 6" xfId="484"/>
    <cellStyle name="60% - Accent3 7" xfId="485"/>
    <cellStyle name="60% - Accent3 8" xfId="7275"/>
    <cellStyle name="60% - Accent3 9" xfId="7276"/>
    <cellStyle name="60% - Accent4 10" xfId="7277"/>
    <cellStyle name="60% - Accent4 2" xfId="486"/>
    <cellStyle name="60% - Accent4 2 2" xfId="487"/>
    <cellStyle name="60% - Accent4 2 2 2" xfId="488"/>
    <cellStyle name="60% - Accent4 2 2 3" xfId="489"/>
    <cellStyle name="60% - Accent4 2 2_Regulatory Template" xfId="490"/>
    <cellStyle name="60% - Accent4 2 3" xfId="491"/>
    <cellStyle name="60% - Accent4 2_Regulatory Template" xfId="492"/>
    <cellStyle name="60% - Accent4 3" xfId="493"/>
    <cellStyle name="60% - Accent4 4" xfId="494"/>
    <cellStyle name="60% - Accent4 5" xfId="495"/>
    <cellStyle name="60% - Accent4 6" xfId="496"/>
    <cellStyle name="60% - Accent4 7" xfId="497"/>
    <cellStyle name="60% - Accent4 8" xfId="7278"/>
    <cellStyle name="60% - Accent4 9" xfId="7279"/>
    <cellStyle name="60% - Accent5 10" xfId="7280"/>
    <cellStyle name="60% - Accent5 2" xfId="498"/>
    <cellStyle name="60% - Accent5 2 2" xfId="499"/>
    <cellStyle name="60% - Accent5 2 2 2" xfId="500"/>
    <cellStyle name="60% - Accent5 2 2 3" xfId="501"/>
    <cellStyle name="60% - Accent5 2 2_Regulatory Template" xfId="502"/>
    <cellStyle name="60% - Accent5 2 3" xfId="503"/>
    <cellStyle name="60% - Accent5 2_Regulatory Template" xfId="504"/>
    <cellStyle name="60% - Accent5 3" xfId="505"/>
    <cellStyle name="60% - Accent5 4" xfId="506"/>
    <cellStyle name="60% - Accent5 5" xfId="507"/>
    <cellStyle name="60% - Accent5 6" xfId="508"/>
    <cellStyle name="60% - Accent5 7" xfId="509"/>
    <cellStyle name="60% - Accent5 8" xfId="7281"/>
    <cellStyle name="60% - Accent5 9" xfId="7282"/>
    <cellStyle name="60% - Accent6 10" xfId="7283"/>
    <cellStyle name="60% - Accent6 2" xfId="510"/>
    <cellStyle name="60% - Accent6 2 2" xfId="511"/>
    <cellStyle name="60% - Accent6 2 2 2" xfId="512"/>
    <cellStyle name="60% - Accent6 2 2 3" xfId="513"/>
    <cellStyle name="60% - Accent6 2 2_Regulatory Template" xfId="514"/>
    <cellStyle name="60% - Accent6 2 3" xfId="515"/>
    <cellStyle name="60% - Accent6 2_Regulatory Template" xfId="516"/>
    <cellStyle name="60% - Accent6 3" xfId="517"/>
    <cellStyle name="60% - Accent6 4" xfId="518"/>
    <cellStyle name="60% - Accent6 5" xfId="519"/>
    <cellStyle name="60% - Accent6 6" xfId="520"/>
    <cellStyle name="60% - Accent6 7" xfId="521"/>
    <cellStyle name="60% - Accent6 8" xfId="7284"/>
    <cellStyle name="60% - Accent6 9" xfId="7285"/>
    <cellStyle name="AA Blue BG" xfId="522"/>
    <cellStyle name="Accent1 - 20%" xfId="523"/>
    <cellStyle name="Accent1 - 40%" xfId="524"/>
    <cellStyle name="Accent1 - 60%" xfId="525"/>
    <cellStyle name="Accent1 10" xfId="7286"/>
    <cellStyle name="Accent1 11" xfId="7287"/>
    <cellStyle name="Accent1 12" xfId="7288"/>
    <cellStyle name="Accent1 2" xfId="526"/>
    <cellStyle name="Accent1 2 2" xfId="527"/>
    <cellStyle name="Accent1 2 2 2" xfId="528"/>
    <cellStyle name="Accent1 2 2 3" xfId="529"/>
    <cellStyle name="Accent1 2 2_Regulatory Template" xfId="530"/>
    <cellStyle name="Accent1 2 3" xfId="531"/>
    <cellStyle name="Accent1 2 4" xfId="532"/>
    <cellStyle name="Accent1 2_Regulatory Template" xfId="533"/>
    <cellStyle name="Accent1 3" xfId="534"/>
    <cellStyle name="Accent1 4" xfId="535"/>
    <cellStyle name="Accent1 5" xfId="536"/>
    <cellStyle name="Accent1 6" xfId="537"/>
    <cellStyle name="Accent1 7" xfId="538"/>
    <cellStyle name="Accent1 8" xfId="7289"/>
    <cellStyle name="Accent1 9" xfId="7290"/>
    <cellStyle name="Accent2 - 20%" xfId="539"/>
    <cellStyle name="Accent2 - 40%" xfId="540"/>
    <cellStyle name="Accent2 - 60%" xfId="541"/>
    <cellStyle name="Accent2 10" xfId="7291"/>
    <cellStyle name="Accent2 11" xfId="7292"/>
    <cellStyle name="Accent2 12" xfId="7293"/>
    <cellStyle name="Accent2 2" xfId="542"/>
    <cellStyle name="Accent2 2 2" xfId="543"/>
    <cellStyle name="Accent2 2 2 2" xfId="544"/>
    <cellStyle name="Accent2 2 2 3" xfId="545"/>
    <cellStyle name="Accent2 2 2_Regulatory Template" xfId="546"/>
    <cellStyle name="Accent2 2 3" xfId="547"/>
    <cellStyle name="Accent2 2_Regulatory Template" xfId="548"/>
    <cellStyle name="Accent2 3" xfId="549"/>
    <cellStyle name="Accent2 4" xfId="550"/>
    <cellStyle name="Accent2 5" xfId="551"/>
    <cellStyle name="Accent2 6" xfId="552"/>
    <cellStyle name="Accent2 7" xfId="553"/>
    <cellStyle name="Accent2 8" xfId="7294"/>
    <cellStyle name="Accent2 9" xfId="7295"/>
    <cellStyle name="Accent3 - 20%" xfId="554"/>
    <cellStyle name="Accent3 - 40%" xfId="555"/>
    <cellStyle name="Accent3 - 60%" xfId="556"/>
    <cellStyle name="Accent3 10" xfId="7296"/>
    <cellStyle name="Accent3 11" xfId="7297"/>
    <cellStyle name="Accent3 12" xfId="7298"/>
    <cellStyle name="Accent3 2" xfId="557"/>
    <cellStyle name="Accent3 2 2" xfId="558"/>
    <cellStyle name="Accent3 2 2 2" xfId="559"/>
    <cellStyle name="Accent3 2 2 3" xfId="560"/>
    <cellStyle name="Accent3 2 2_Regulatory Template" xfId="561"/>
    <cellStyle name="Accent3 2 3" xfId="562"/>
    <cellStyle name="Accent3 2_Regulatory Template" xfId="563"/>
    <cellStyle name="Accent3 3" xfId="564"/>
    <cellStyle name="Accent3 4" xfId="565"/>
    <cellStyle name="Accent3 5" xfId="566"/>
    <cellStyle name="Accent3 6" xfId="567"/>
    <cellStyle name="Accent3 7" xfId="568"/>
    <cellStyle name="Accent3 8" xfId="7299"/>
    <cellStyle name="Accent3 9" xfId="7300"/>
    <cellStyle name="Accent4 - 20%" xfId="569"/>
    <cellStyle name="Accent4 - 40%" xfId="570"/>
    <cellStyle name="Accent4 - 60%" xfId="571"/>
    <cellStyle name="Accent4 10" xfId="7301"/>
    <cellStyle name="Accent4 11" xfId="7302"/>
    <cellStyle name="Accent4 12" xfId="7303"/>
    <cellStyle name="Accent4 2" xfId="572"/>
    <cellStyle name="Accent4 2 2" xfId="573"/>
    <cellStyle name="Accent4 2 2 2" xfId="574"/>
    <cellStyle name="Accent4 2 2 3" xfId="575"/>
    <cellStyle name="Accent4 2 2_Regulatory Template" xfId="576"/>
    <cellStyle name="Accent4 2 3" xfId="577"/>
    <cellStyle name="Accent4 2_Regulatory Template" xfId="578"/>
    <cellStyle name="Accent4 3" xfId="579"/>
    <cellStyle name="Accent4 4" xfId="580"/>
    <cellStyle name="Accent4 5" xfId="581"/>
    <cellStyle name="Accent4 6" xfId="582"/>
    <cellStyle name="Accent4 7" xfId="583"/>
    <cellStyle name="Accent4 8" xfId="7304"/>
    <cellStyle name="Accent4 9" xfId="7305"/>
    <cellStyle name="Accent5 - 20%" xfId="584"/>
    <cellStyle name="Accent5 - 40%" xfId="585"/>
    <cellStyle name="Accent5 - 60%" xfId="586"/>
    <cellStyle name="Accent5 2" xfId="587"/>
    <cellStyle name="Accent5 2 2" xfId="588"/>
    <cellStyle name="Accent5 3" xfId="589"/>
    <cellStyle name="Accent5 4" xfId="590"/>
    <cellStyle name="Accent5 5" xfId="7306"/>
    <cellStyle name="Accent5 6" xfId="7307"/>
    <cellStyle name="Accent5 7" xfId="7308"/>
    <cellStyle name="Accent5 8" xfId="7309"/>
    <cellStyle name="Accent5 9" xfId="7310"/>
    <cellStyle name="Accent6 - 20%" xfId="591"/>
    <cellStyle name="Accent6 - 40%" xfId="592"/>
    <cellStyle name="Accent6 - 60%" xfId="593"/>
    <cellStyle name="Accent6 10" xfId="7311"/>
    <cellStyle name="Accent6 11" xfId="7312"/>
    <cellStyle name="Accent6 12" xfId="7313"/>
    <cellStyle name="Accent6 2" xfId="594"/>
    <cellStyle name="Accent6 2 2" xfId="595"/>
    <cellStyle name="Accent6 2 2 2" xfId="596"/>
    <cellStyle name="Accent6 2 2 3" xfId="597"/>
    <cellStyle name="Accent6 2 2_Regulatory Template" xfId="598"/>
    <cellStyle name="Accent6 2 3" xfId="599"/>
    <cellStyle name="Accent6 2_Regulatory Template" xfId="600"/>
    <cellStyle name="Accent6 3" xfId="601"/>
    <cellStyle name="Accent6 4" xfId="602"/>
    <cellStyle name="Accent6 5" xfId="603"/>
    <cellStyle name="Accent6 6" xfId="604"/>
    <cellStyle name="Accent6 7" xfId="605"/>
    <cellStyle name="Accent6 8" xfId="7314"/>
    <cellStyle name="Accent6 9" xfId="7315"/>
    <cellStyle name="Agara" xfId="606"/>
    <cellStyle name="Assumption Currency." xfId="607"/>
    <cellStyle name="Assumption Currency. 2" xfId="6025"/>
    <cellStyle name="Assumption Date." xfId="608"/>
    <cellStyle name="Assumption Date. 2" xfId="6026"/>
    <cellStyle name="Assumption Heading." xfId="609"/>
    <cellStyle name="Assumption Heading. 2" xfId="6027"/>
    <cellStyle name="Assumption Multiple." xfId="610"/>
    <cellStyle name="Assumption Multiple. 2" xfId="6028"/>
    <cellStyle name="Assumption Number." xfId="611"/>
    <cellStyle name="Assumption Number. 2" xfId="6029"/>
    <cellStyle name="Assumption Percentage." xfId="612"/>
    <cellStyle name="Assumption Percentage. 2" xfId="6030"/>
    <cellStyle name="Assumption Year." xfId="613"/>
    <cellStyle name="Assumption Year. 2" xfId="6031"/>
    <cellStyle name="Assumptions Right Number" xfId="2"/>
    <cellStyle name="Assumptions Right Number 10" xfId="614"/>
    <cellStyle name="Assumptions Right Number 10 2" xfId="7316"/>
    <cellStyle name="Assumptions Right Number 10 3" xfId="7317"/>
    <cellStyle name="Assumptions Right Number 10 4" xfId="7318"/>
    <cellStyle name="Assumptions Right Number 11" xfId="615"/>
    <cellStyle name="Assumptions Right Number 11 2" xfId="7319"/>
    <cellStyle name="Assumptions Right Number 11 3" xfId="7320"/>
    <cellStyle name="Assumptions Right Number 11 4" xfId="7321"/>
    <cellStyle name="Assumptions Right Number 12" xfId="616"/>
    <cellStyle name="Assumptions Right Number 12 2" xfId="7322"/>
    <cellStyle name="Assumptions Right Number 12 3" xfId="7323"/>
    <cellStyle name="Assumptions Right Number 12 4" xfId="7324"/>
    <cellStyle name="Assumptions Right Number 13" xfId="617"/>
    <cellStyle name="Assumptions Right Number 13 2" xfId="7325"/>
    <cellStyle name="Assumptions Right Number 13 3" xfId="7326"/>
    <cellStyle name="Assumptions Right Number 13 4" xfId="7327"/>
    <cellStyle name="Assumptions Right Number 14" xfId="618"/>
    <cellStyle name="Assumptions Right Number 14 2" xfId="7328"/>
    <cellStyle name="Assumptions Right Number 14 3" xfId="7329"/>
    <cellStyle name="Assumptions Right Number 14 4" xfId="7330"/>
    <cellStyle name="Assumptions Right Number 15" xfId="619"/>
    <cellStyle name="Assumptions Right Number 15 2" xfId="7331"/>
    <cellStyle name="Assumptions Right Number 15 3" xfId="7332"/>
    <cellStyle name="Assumptions Right Number 15 4" xfId="7333"/>
    <cellStyle name="Assumptions Right Number 16" xfId="620"/>
    <cellStyle name="Assumptions Right Number 16 2" xfId="7334"/>
    <cellStyle name="Assumptions Right Number 16 3" xfId="7335"/>
    <cellStyle name="Assumptions Right Number 16 4" xfId="7336"/>
    <cellStyle name="Assumptions Right Number 16 5" xfId="7337"/>
    <cellStyle name="Assumptions Right Number 17" xfId="621"/>
    <cellStyle name="Assumptions Right Number 17 2" xfId="7338"/>
    <cellStyle name="Assumptions Right Number 17 3" xfId="7339"/>
    <cellStyle name="Assumptions Right Number 17 4" xfId="7340"/>
    <cellStyle name="Assumptions Right Number 17 5" xfId="7341"/>
    <cellStyle name="Assumptions Right Number 18" xfId="7342"/>
    <cellStyle name="Assumptions Right Number 19" xfId="7343"/>
    <cellStyle name="Assumptions Right Number 2" xfId="32"/>
    <cellStyle name="Assumptions Right Number 2 2" xfId="33"/>
    <cellStyle name="Assumptions Right Number 2 2 2" xfId="622"/>
    <cellStyle name="Assumptions Right Number 2 2 2 2" xfId="7344"/>
    <cellStyle name="Assumptions Right Number 2 2 2 3" xfId="7345"/>
    <cellStyle name="Assumptions Right Number 2 2 2 4" xfId="7346"/>
    <cellStyle name="Assumptions Right Number 2 2 2 5" xfId="7347"/>
    <cellStyle name="Assumptions Right Number 2 2 3" xfId="7348"/>
    <cellStyle name="Assumptions Right Number 2 3" xfId="34"/>
    <cellStyle name="Assumptions Right Number 2 3 2" xfId="623"/>
    <cellStyle name="Assumptions Right Number 2 3 2 2" xfId="7349"/>
    <cellStyle name="Assumptions Right Number 2 3 2 3" xfId="7350"/>
    <cellStyle name="Assumptions Right Number 2 3 2 4" xfId="7351"/>
    <cellStyle name="Assumptions Right Number 2 3 2 5" xfId="7352"/>
    <cellStyle name="Assumptions Right Number 2 3 3" xfId="7353"/>
    <cellStyle name="Assumptions Right Number 2 4" xfId="35"/>
    <cellStyle name="Assumptions Right Number 2 4 2" xfId="624"/>
    <cellStyle name="Assumptions Right Number 2 4 2 2" xfId="7354"/>
    <cellStyle name="Assumptions Right Number 2 4 2 3" xfId="7355"/>
    <cellStyle name="Assumptions Right Number 2 4 2 4" xfId="7356"/>
    <cellStyle name="Assumptions Right Number 2 4 2 5" xfId="7357"/>
    <cellStyle name="Assumptions Right Number 2 4 3" xfId="7358"/>
    <cellStyle name="Assumptions Right Number 2 5" xfId="625"/>
    <cellStyle name="Assumptions Right Number 2 5 2" xfId="7359"/>
    <cellStyle name="Assumptions Right Number 2 5 3" xfId="7360"/>
    <cellStyle name="Assumptions Right Number 2 5 4" xfId="7361"/>
    <cellStyle name="Assumptions Right Number 2 5 5" xfId="7362"/>
    <cellStyle name="Assumptions Right Number 2 6" xfId="7363"/>
    <cellStyle name="Assumptions Right Number 3" xfId="36"/>
    <cellStyle name="Assumptions Right Number 3 2" xfId="626"/>
    <cellStyle name="Assumptions Right Number 3 2 2" xfId="7364"/>
    <cellStyle name="Assumptions Right Number 3 2 3" xfId="7365"/>
    <cellStyle name="Assumptions Right Number 3 2 4" xfId="7366"/>
    <cellStyle name="Assumptions Right Number 3 2 5" xfId="7367"/>
    <cellStyle name="Assumptions Right Number 3 3" xfId="7368"/>
    <cellStyle name="Assumptions Right Number 4" xfId="37"/>
    <cellStyle name="Assumptions Right Number 4 2" xfId="627"/>
    <cellStyle name="Assumptions Right Number 4 2 2" xfId="7369"/>
    <cellStyle name="Assumptions Right Number 4 2 3" xfId="7370"/>
    <cellStyle name="Assumptions Right Number 4 2 4" xfId="7371"/>
    <cellStyle name="Assumptions Right Number 4 2 5" xfId="7372"/>
    <cellStyle name="Assumptions Right Number 4 3" xfId="7373"/>
    <cellStyle name="Assumptions Right Number 5" xfId="38"/>
    <cellStyle name="Assumptions Right Number 5 2" xfId="628"/>
    <cellStyle name="Assumptions Right Number 5 2 2" xfId="7374"/>
    <cellStyle name="Assumptions Right Number 5 2 3" xfId="7375"/>
    <cellStyle name="Assumptions Right Number 5 2 4" xfId="7376"/>
    <cellStyle name="Assumptions Right Number 5 2 5" xfId="7377"/>
    <cellStyle name="Assumptions Right Number 5 3" xfId="7378"/>
    <cellStyle name="Assumptions Right Number 6" xfId="39"/>
    <cellStyle name="Assumptions Right Number 6 2" xfId="629"/>
    <cellStyle name="Assumptions Right Number 6 2 2" xfId="7379"/>
    <cellStyle name="Assumptions Right Number 6 2 3" xfId="7380"/>
    <cellStyle name="Assumptions Right Number 6 2 4" xfId="7381"/>
    <cellStyle name="Assumptions Right Number 6 2 5" xfId="7382"/>
    <cellStyle name="Assumptions Right Number 6 3" xfId="7383"/>
    <cellStyle name="Assumptions Right Number 7" xfId="40"/>
    <cellStyle name="Assumptions Right Number 7 2" xfId="630"/>
    <cellStyle name="Assumptions Right Number 7 2 2" xfId="7384"/>
    <cellStyle name="Assumptions Right Number 7 2 3" xfId="7385"/>
    <cellStyle name="Assumptions Right Number 7 2 4" xfId="7386"/>
    <cellStyle name="Assumptions Right Number 7 2 5" xfId="7387"/>
    <cellStyle name="Assumptions Right Number 7 3" xfId="7388"/>
    <cellStyle name="Assumptions Right Number 8" xfId="631"/>
    <cellStyle name="Assumptions Right Number 8 2" xfId="632"/>
    <cellStyle name="Assumptions Right Number 8 2 2" xfId="7389"/>
    <cellStyle name="Assumptions Right Number 8 2 3" xfId="7390"/>
    <cellStyle name="Assumptions Right Number 8 2 4" xfId="7391"/>
    <cellStyle name="Assumptions Right Number 8 2 5" xfId="7392"/>
    <cellStyle name="Assumptions Right Number 8 3" xfId="7393"/>
    <cellStyle name="Assumptions Right Number 9" xfId="633"/>
    <cellStyle name="Assumptions Right Number 9 2" xfId="7394"/>
    <cellStyle name="Assumptions Right Number 9 3" xfId="7395"/>
    <cellStyle name="Assumptions Right Number 9 4" xfId="7396"/>
    <cellStyle name="B79812_.wvu.PrintTitlest" xfId="634"/>
    <cellStyle name="Bad 10" xfId="7397"/>
    <cellStyle name="Bad 2" xfId="635"/>
    <cellStyle name="Bad 2 2" xfId="636"/>
    <cellStyle name="Bad 2 2 2" xfId="637"/>
    <cellStyle name="Bad 2 2 3" xfId="638"/>
    <cellStyle name="Bad 2 2_Regulatory Template" xfId="639"/>
    <cellStyle name="Bad 2 3" xfId="640"/>
    <cellStyle name="Bad 2_Regulatory Template" xfId="641"/>
    <cellStyle name="Bad 3" xfId="642"/>
    <cellStyle name="Bad 4" xfId="643"/>
    <cellStyle name="Bad 5" xfId="644"/>
    <cellStyle name="Bad 6" xfId="645"/>
    <cellStyle name="Bad 7" xfId="646"/>
    <cellStyle name="Bad 8" xfId="7398"/>
    <cellStyle name="Bad 9" xfId="7399"/>
    <cellStyle name="Black" xfId="647"/>
    <cellStyle name="Blockout" xfId="648"/>
    <cellStyle name="Blockout 2" xfId="649"/>
    <cellStyle name="blp_column_header" xfId="650"/>
    <cellStyle name="Blue" xfId="651"/>
    <cellStyle name="Calculation 10" xfId="7400"/>
    <cellStyle name="Calculation 11" xfId="7401"/>
    <cellStyle name="Calculation 2" xfId="652"/>
    <cellStyle name="Calculation 2 2" xfId="653"/>
    <cellStyle name="Calculation 2 2 2" xfId="654"/>
    <cellStyle name="Calculation 2 2 2 2" xfId="655"/>
    <cellStyle name="Calculation 2 2 2 2 2" xfId="656"/>
    <cellStyle name="Calculation 2 2 2 2 2 2" xfId="6032"/>
    <cellStyle name="Calculation 2 2 2 2 3" xfId="657"/>
    <cellStyle name="Calculation 2 2 2 2 3 2" xfId="6033"/>
    <cellStyle name="Calculation 2 2 2 2 4" xfId="6034"/>
    <cellStyle name="Calculation 2 2 2 3" xfId="658"/>
    <cellStyle name="Calculation 2 2 2 3 2" xfId="6035"/>
    <cellStyle name="Calculation 2 2 2 4" xfId="659"/>
    <cellStyle name="Calculation 2 2 2 4 2" xfId="6036"/>
    <cellStyle name="Calculation 2 2 3" xfId="660"/>
    <cellStyle name="Calculation 2 2 3 2" xfId="661"/>
    <cellStyle name="Calculation 2 2 3 2 2" xfId="662"/>
    <cellStyle name="Calculation 2 2 3 2 2 2" xfId="6037"/>
    <cellStyle name="Calculation 2 2 3 2 3" xfId="663"/>
    <cellStyle name="Calculation 2 2 3 2 3 2" xfId="6038"/>
    <cellStyle name="Calculation 2 2 3 2 4" xfId="6039"/>
    <cellStyle name="Calculation 2 2 3 3" xfId="664"/>
    <cellStyle name="Calculation 2 2 3 3 2" xfId="6040"/>
    <cellStyle name="Calculation 2 2 3 4" xfId="665"/>
    <cellStyle name="Calculation 2 2 3 4 2" xfId="6041"/>
    <cellStyle name="Calculation 2 2 3 5" xfId="6042"/>
    <cellStyle name="Calculation 2 2 4" xfId="666"/>
    <cellStyle name="Calculation 2 2 4 2" xfId="667"/>
    <cellStyle name="Calculation 2 2 4 2 2" xfId="6043"/>
    <cellStyle name="Calculation 2 2 4 3" xfId="668"/>
    <cellStyle name="Calculation 2 2 4 3 2" xfId="6044"/>
    <cellStyle name="Calculation 2 2 4 4" xfId="6045"/>
    <cellStyle name="Calculation 2 2 5" xfId="669"/>
    <cellStyle name="Calculation 2 2 5 2" xfId="6046"/>
    <cellStyle name="Calculation 2 2 6" xfId="670"/>
    <cellStyle name="Calculation 2 2 6 2" xfId="6047"/>
    <cellStyle name="Calculation 2 2 7" xfId="671"/>
    <cellStyle name="Calculation 2 2 7 2" xfId="6048"/>
    <cellStyle name="Calculation 2 2_Regulatory Template" xfId="672"/>
    <cellStyle name="Calculation 2 3" xfId="673"/>
    <cellStyle name="Calculation 2 3 2" xfId="674"/>
    <cellStyle name="Calculation 2 3 2 2" xfId="675"/>
    <cellStyle name="Calculation 2 3 2 2 2" xfId="676"/>
    <cellStyle name="Calculation 2 3 2 2 2 2" xfId="6049"/>
    <cellStyle name="Calculation 2 3 2 2 3" xfId="677"/>
    <cellStyle name="Calculation 2 3 2 2 3 2" xfId="6050"/>
    <cellStyle name="Calculation 2 3 2 2 4" xfId="6051"/>
    <cellStyle name="Calculation 2 3 2 3" xfId="678"/>
    <cellStyle name="Calculation 2 3 2 3 2" xfId="6052"/>
    <cellStyle name="Calculation 2 3 2 4" xfId="679"/>
    <cellStyle name="Calculation 2 3 2 4 2" xfId="6053"/>
    <cellStyle name="Calculation 2 3 2 5" xfId="6054"/>
    <cellStyle name="Calculation 2 3 3" xfId="680"/>
    <cellStyle name="Calculation 2 3 3 2" xfId="681"/>
    <cellStyle name="Calculation 2 3 3 2 2" xfId="682"/>
    <cellStyle name="Calculation 2 3 3 2 2 2" xfId="6055"/>
    <cellStyle name="Calculation 2 3 3 2 3" xfId="683"/>
    <cellStyle name="Calculation 2 3 3 2 3 2" xfId="6056"/>
    <cellStyle name="Calculation 2 3 3 2 4" xfId="6057"/>
    <cellStyle name="Calculation 2 3 3 3" xfId="684"/>
    <cellStyle name="Calculation 2 3 3 3 2" xfId="6058"/>
    <cellStyle name="Calculation 2 3 3 4" xfId="685"/>
    <cellStyle name="Calculation 2 3 3 4 2" xfId="6059"/>
    <cellStyle name="Calculation 2 3 3 5" xfId="6060"/>
    <cellStyle name="Calculation 2 3 4" xfId="686"/>
    <cellStyle name="Calculation 2 3 4 2" xfId="687"/>
    <cellStyle name="Calculation 2 3 4 2 2" xfId="6061"/>
    <cellStyle name="Calculation 2 3 4 3" xfId="688"/>
    <cellStyle name="Calculation 2 3 4 3 2" xfId="6062"/>
    <cellStyle name="Calculation 2 3 4 4" xfId="6063"/>
    <cellStyle name="Calculation 2 3 5" xfId="689"/>
    <cellStyle name="Calculation 2 3 5 2" xfId="6064"/>
    <cellStyle name="Calculation 2 3 6" xfId="690"/>
    <cellStyle name="Calculation 2 3 6 2" xfId="6065"/>
    <cellStyle name="Calculation 2 3 7" xfId="6066"/>
    <cellStyle name="Calculation 2 4" xfId="691"/>
    <cellStyle name="Calculation 2 4 2" xfId="692"/>
    <cellStyle name="Calculation 2 4 2 2" xfId="693"/>
    <cellStyle name="Calculation 2 4 2 2 2" xfId="694"/>
    <cellStyle name="Calculation 2 4 2 2 2 2" xfId="6067"/>
    <cellStyle name="Calculation 2 4 2 2 3" xfId="695"/>
    <cellStyle name="Calculation 2 4 2 2 3 2" xfId="6068"/>
    <cellStyle name="Calculation 2 4 2 2 4" xfId="6069"/>
    <cellStyle name="Calculation 2 4 2 3" xfId="696"/>
    <cellStyle name="Calculation 2 4 2 3 2" xfId="6070"/>
    <cellStyle name="Calculation 2 4 2 4" xfId="697"/>
    <cellStyle name="Calculation 2 4 2 4 2" xfId="6071"/>
    <cellStyle name="Calculation 2 4 2 5" xfId="6072"/>
    <cellStyle name="Calculation 2 4 3" xfId="698"/>
    <cellStyle name="Calculation 2 4 3 2" xfId="699"/>
    <cellStyle name="Calculation 2 4 3 2 2" xfId="700"/>
    <cellStyle name="Calculation 2 4 3 2 2 2" xfId="6073"/>
    <cellStyle name="Calculation 2 4 3 2 3" xfId="701"/>
    <cellStyle name="Calculation 2 4 3 2 3 2" xfId="6074"/>
    <cellStyle name="Calculation 2 4 3 2 4" xfId="6075"/>
    <cellStyle name="Calculation 2 4 3 3" xfId="702"/>
    <cellStyle name="Calculation 2 4 3 3 2" xfId="6076"/>
    <cellStyle name="Calculation 2 4 3 4" xfId="703"/>
    <cellStyle name="Calculation 2 4 3 4 2" xfId="6077"/>
    <cellStyle name="Calculation 2 4 3 5" xfId="6078"/>
    <cellStyle name="Calculation 2 4 4" xfId="704"/>
    <cellStyle name="Calculation 2 4 4 2" xfId="705"/>
    <cellStyle name="Calculation 2 4 4 2 2" xfId="6079"/>
    <cellStyle name="Calculation 2 4 4 3" xfId="706"/>
    <cellStyle name="Calculation 2 4 4 3 2" xfId="6080"/>
    <cellStyle name="Calculation 2 4 4 4" xfId="6081"/>
    <cellStyle name="Calculation 2 4 5" xfId="707"/>
    <cellStyle name="Calculation 2 4 5 2" xfId="6082"/>
    <cellStyle name="Calculation 2 4 6" xfId="708"/>
    <cellStyle name="Calculation 2 4 6 2" xfId="6083"/>
    <cellStyle name="Calculation 2 4 7" xfId="6084"/>
    <cellStyle name="Calculation 2 5" xfId="709"/>
    <cellStyle name="Calculation 2 5 2" xfId="710"/>
    <cellStyle name="Calculation 2 5 2 2" xfId="711"/>
    <cellStyle name="Calculation 2 5 2 2 2" xfId="712"/>
    <cellStyle name="Calculation 2 5 2 2 2 2" xfId="6085"/>
    <cellStyle name="Calculation 2 5 2 2 3" xfId="713"/>
    <cellStyle name="Calculation 2 5 2 2 3 2" xfId="6086"/>
    <cellStyle name="Calculation 2 5 2 2 4" xfId="6087"/>
    <cellStyle name="Calculation 2 5 2 3" xfId="714"/>
    <cellStyle name="Calculation 2 5 2 3 2" xfId="6088"/>
    <cellStyle name="Calculation 2 5 2 4" xfId="715"/>
    <cellStyle name="Calculation 2 5 2 4 2" xfId="6089"/>
    <cellStyle name="Calculation 2 5 2 5" xfId="6090"/>
    <cellStyle name="Calculation 2 5 3" xfId="716"/>
    <cellStyle name="Calculation 2 5 3 2" xfId="717"/>
    <cellStyle name="Calculation 2 5 3 2 2" xfId="718"/>
    <cellStyle name="Calculation 2 5 3 2 2 2" xfId="6091"/>
    <cellStyle name="Calculation 2 5 3 2 3" xfId="719"/>
    <cellStyle name="Calculation 2 5 3 2 3 2" xfId="6092"/>
    <cellStyle name="Calculation 2 5 3 2 4" xfId="6093"/>
    <cellStyle name="Calculation 2 5 3 3" xfId="720"/>
    <cellStyle name="Calculation 2 5 3 3 2" xfId="6094"/>
    <cellStyle name="Calculation 2 5 3 4" xfId="721"/>
    <cellStyle name="Calculation 2 5 3 4 2" xfId="6095"/>
    <cellStyle name="Calculation 2 5 3 5" xfId="6096"/>
    <cellStyle name="Calculation 2 5 4" xfId="722"/>
    <cellStyle name="Calculation 2 5 4 2" xfId="723"/>
    <cellStyle name="Calculation 2 5 4 2 2" xfId="6097"/>
    <cellStyle name="Calculation 2 5 4 3" xfId="724"/>
    <cellStyle name="Calculation 2 5 4 3 2" xfId="6098"/>
    <cellStyle name="Calculation 2 5 4 4" xfId="6099"/>
    <cellStyle name="Calculation 2 5 5" xfId="725"/>
    <cellStyle name="Calculation 2 5 5 2" xfId="6100"/>
    <cellStyle name="Calculation 2 5 6" xfId="726"/>
    <cellStyle name="Calculation 2 5 6 2" xfId="6101"/>
    <cellStyle name="Calculation 2 5 7" xfId="6102"/>
    <cellStyle name="Calculation 2 6" xfId="727"/>
    <cellStyle name="Calculation 2 6 2" xfId="728"/>
    <cellStyle name="Calculation 2 6 2 2" xfId="6103"/>
    <cellStyle name="Calculation 2 6 3" xfId="729"/>
    <cellStyle name="Calculation 2 6 3 2" xfId="6104"/>
    <cellStyle name="Calculation 2 6 4" xfId="6105"/>
    <cellStyle name="Calculation 2 7" xfId="730"/>
    <cellStyle name="Calculation 2 7 2" xfId="6106"/>
    <cellStyle name="Calculation 2 8" xfId="731"/>
    <cellStyle name="Calculation 2 8 2" xfId="6107"/>
    <cellStyle name="Calculation 2 9" xfId="732"/>
    <cellStyle name="Calculation 2 9 2" xfId="6108"/>
    <cellStyle name="Calculation 2_Regulatory Template" xfId="733"/>
    <cellStyle name="Calculation 3" xfId="734"/>
    <cellStyle name="Calculation 4" xfId="735"/>
    <cellStyle name="Calculation 5" xfId="736"/>
    <cellStyle name="Calculation 6" xfId="737"/>
    <cellStyle name="Calculation 7" xfId="738"/>
    <cellStyle name="Calculation 8" xfId="7402"/>
    <cellStyle name="Calculation 9" xfId="7403"/>
    <cellStyle name="Cell Link." xfId="739"/>
    <cellStyle name="Check Cell 2" xfId="740"/>
    <cellStyle name="Check Cell 2 2" xfId="741"/>
    <cellStyle name="Check Cell 2 2 2" xfId="742"/>
    <cellStyle name="Check Cell 2 2 2 2" xfId="743"/>
    <cellStyle name="Check Cell 3" xfId="744"/>
    <cellStyle name="Check Cell 4" xfId="745"/>
    <cellStyle name="Column - Heading" xfId="746"/>
    <cellStyle name="Comma [0] 2" xfId="747"/>
    <cellStyle name="Comma [0] 2 2" xfId="7404"/>
    <cellStyle name="Comma [0]7Z_87C" xfId="748"/>
    <cellStyle name="Comma 0" xfId="749"/>
    <cellStyle name="Comma 1" xfId="750"/>
    <cellStyle name="Comma 1 2" xfId="751"/>
    <cellStyle name="Comma 10" xfId="752"/>
    <cellStyle name="Comma 10 2" xfId="753"/>
    <cellStyle name="Comma 10 2 2" xfId="754"/>
    <cellStyle name="Comma 10 2 2 2" xfId="6109"/>
    <cellStyle name="Comma 10 2 3" xfId="6110"/>
    <cellStyle name="Comma 11" xfId="755"/>
    <cellStyle name="Comma 12" xfId="756"/>
    <cellStyle name="Comma 13" xfId="757"/>
    <cellStyle name="Comma 13 2" xfId="758"/>
    <cellStyle name="Comma 13 2 2" xfId="6111"/>
    <cellStyle name="Comma 13 3" xfId="6112"/>
    <cellStyle name="Comma 14" xfId="6"/>
    <cellStyle name="Comma 15" xfId="759"/>
    <cellStyle name="Comma 15 2" xfId="760"/>
    <cellStyle name="Comma 15 2 2" xfId="6113"/>
    <cellStyle name="Comma 15 3" xfId="6114"/>
    <cellStyle name="Comma 16" xfId="761"/>
    <cellStyle name="Comma 17" xfId="762"/>
    <cellStyle name="Comma 18" xfId="763"/>
    <cellStyle name="Comma 18 2" xfId="764"/>
    <cellStyle name="Comma 19" xfId="765"/>
    <cellStyle name="Comma 2" xfId="41"/>
    <cellStyle name="Comma 2 10" xfId="766"/>
    <cellStyle name="Comma 2 100" xfId="767"/>
    <cellStyle name="Comma 2 101" xfId="768"/>
    <cellStyle name="Comma 2 102" xfId="769"/>
    <cellStyle name="Comma 2 103" xfId="770"/>
    <cellStyle name="Comma 2 104" xfId="771"/>
    <cellStyle name="Comma 2 105" xfId="772"/>
    <cellStyle name="Comma 2 106" xfId="773"/>
    <cellStyle name="Comma 2 107" xfId="774"/>
    <cellStyle name="Comma 2 108" xfId="775"/>
    <cellStyle name="Comma 2 109" xfId="776"/>
    <cellStyle name="Comma 2 11" xfId="777"/>
    <cellStyle name="Comma 2 110" xfId="778"/>
    <cellStyle name="Comma 2 111" xfId="779"/>
    <cellStyle name="Comma 2 112" xfId="780"/>
    <cellStyle name="Comma 2 113" xfId="781"/>
    <cellStyle name="Comma 2 114" xfId="782"/>
    <cellStyle name="Comma 2 115" xfId="783"/>
    <cellStyle name="Comma 2 116" xfId="784"/>
    <cellStyle name="Comma 2 117" xfId="785"/>
    <cellStyle name="Comma 2 118" xfId="786"/>
    <cellStyle name="Comma 2 119" xfId="787"/>
    <cellStyle name="Comma 2 12" xfId="788"/>
    <cellStyle name="Comma 2 120" xfId="789"/>
    <cellStyle name="Comma 2 121" xfId="790"/>
    <cellStyle name="Comma 2 122" xfId="791"/>
    <cellStyle name="Comma 2 123" xfId="792"/>
    <cellStyle name="Comma 2 124" xfId="793"/>
    <cellStyle name="Comma 2 125" xfId="794"/>
    <cellStyle name="Comma 2 126" xfId="795"/>
    <cellStyle name="Comma 2 127" xfId="796"/>
    <cellStyle name="Comma 2 128" xfId="797"/>
    <cellStyle name="Comma 2 129" xfId="798"/>
    <cellStyle name="Comma 2 13" xfId="799"/>
    <cellStyle name="Comma 2 130" xfId="800"/>
    <cellStyle name="Comma 2 131" xfId="801"/>
    <cellStyle name="Comma 2 132" xfId="802"/>
    <cellStyle name="Comma 2 133" xfId="803"/>
    <cellStyle name="Comma 2 134" xfId="804"/>
    <cellStyle name="Comma 2 135" xfId="805"/>
    <cellStyle name="Comma 2 136" xfId="806"/>
    <cellStyle name="Comma 2 137" xfId="807"/>
    <cellStyle name="Comma 2 138" xfId="808"/>
    <cellStyle name="Comma 2 139" xfId="809"/>
    <cellStyle name="Comma 2 14" xfId="810"/>
    <cellStyle name="Comma 2 140" xfId="811"/>
    <cellStyle name="Comma 2 141" xfId="812"/>
    <cellStyle name="Comma 2 142" xfId="813"/>
    <cellStyle name="Comma 2 143" xfId="814"/>
    <cellStyle name="Comma 2 144" xfId="815"/>
    <cellStyle name="Comma 2 145" xfId="816"/>
    <cellStyle name="Comma 2 146" xfId="817"/>
    <cellStyle name="Comma 2 147" xfId="818"/>
    <cellStyle name="Comma 2 148" xfId="819"/>
    <cellStyle name="Comma 2 149" xfId="820"/>
    <cellStyle name="Comma 2 15" xfId="821"/>
    <cellStyle name="Comma 2 150" xfId="822"/>
    <cellStyle name="Comma 2 151" xfId="823"/>
    <cellStyle name="Comma 2 152" xfId="824"/>
    <cellStyle name="Comma 2 153" xfId="825"/>
    <cellStyle name="Comma 2 154" xfId="826"/>
    <cellStyle name="Comma 2 155" xfId="827"/>
    <cellStyle name="Comma 2 156" xfId="828"/>
    <cellStyle name="Comma 2 157" xfId="829"/>
    <cellStyle name="Comma 2 158" xfId="830"/>
    <cellStyle name="Comma 2 159" xfId="831"/>
    <cellStyle name="Comma 2 16" xfId="832"/>
    <cellStyle name="Comma 2 160" xfId="833"/>
    <cellStyle name="Comma 2 161" xfId="834"/>
    <cellStyle name="Comma 2 162" xfId="835"/>
    <cellStyle name="Comma 2 163" xfId="836"/>
    <cellStyle name="Comma 2 164" xfId="837"/>
    <cellStyle name="Comma 2 165" xfId="838"/>
    <cellStyle name="Comma 2 166" xfId="839"/>
    <cellStyle name="Comma 2 167" xfId="840"/>
    <cellStyle name="Comma 2 168" xfId="841"/>
    <cellStyle name="Comma 2 169" xfId="842"/>
    <cellStyle name="Comma 2 17" xfId="843"/>
    <cellStyle name="Comma 2 170" xfId="844"/>
    <cellStyle name="Comma 2 171" xfId="845"/>
    <cellStyle name="Comma 2 172" xfId="846"/>
    <cellStyle name="Comma 2 173" xfId="847"/>
    <cellStyle name="Comma 2 174" xfId="848"/>
    <cellStyle name="Comma 2 175" xfId="849"/>
    <cellStyle name="Comma 2 176" xfId="850"/>
    <cellStyle name="Comma 2 177" xfId="851"/>
    <cellStyle name="Comma 2 178" xfId="852"/>
    <cellStyle name="Comma 2 179" xfId="853"/>
    <cellStyle name="Comma 2 18" xfId="854"/>
    <cellStyle name="Comma 2 180" xfId="855"/>
    <cellStyle name="Comma 2 181" xfId="856"/>
    <cellStyle name="Comma 2 182" xfId="857"/>
    <cellStyle name="Comma 2 183" xfId="858"/>
    <cellStyle name="Comma 2 184" xfId="859"/>
    <cellStyle name="Comma 2 185" xfId="860"/>
    <cellStyle name="Comma 2 186" xfId="861"/>
    <cellStyle name="Comma 2 187" xfId="862"/>
    <cellStyle name="Comma 2 188" xfId="863"/>
    <cellStyle name="Comma 2 189" xfId="864"/>
    <cellStyle name="Comma 2 19" xfId="865"/>
    <cellStyle name="Comma 2 190" xfId="866"/>
    <cellStyle name="Comma 2 191" xfId="867"/>
    <cellStyle name="Comma 2 192" xfId="868"/>
    <cellStyle name="Comma 2 193" xfId="869"/>
    <cellStyle name="Comma 2 194" xfId="870"/>
    <cellStyle name="Comma 2 195" xfId="871"/>
    <cellStyle name="Comma 2 196" xfId="872"/>
    <cellStyle name="Comma 2 2" xfId="873"/>
    <cellStyle name="Comma 2 2 10" xfId="874"/>
    <cellStyle name="Comma 2 2 100" xfId="875"/>
    <cellStyle name="Comma 2 2 1000" xfId="876"/>
    <cellStyle name="Comma 2 2 1001" xfId="877"/>
    <cellStyle name="Comma 2 2 1002" xfId="878"/>
    <cellStyle name="Comma 2 2 1003" xfId="879"/>
    <cellStyle name="Comma 2 2 1004" xfId="880"/>
    <cellStyle name="Comma 2 2 1005" xfId="881"/>
    <cellStyle name="Comma 2 2 1006" xfId="882"/>
    <cellStyle name="Comma 2 2 1007" xfId="883"/>
    <cellStyle name="Comma 2 2 1008" xfId="884"/>
    <cellStyle name="Comma 2 2 1009" xfId="885"/>
    <cellStyle name="Comma 2 2 101" xfId="886"/>
    <cellStyle name="Comma 2 2 1010" xfId="887"/>
    <cellStyle name="Comma 2 2 1011" xfId="888"/>
    <cellStyle name="Comma 2 2 1012" xfId="889"/>
    <cellStyle name="Comma 2 2 1013" xfId="890"/>
    <cellStyle name="Comma 2 2 1014" xfId="891"/>
    <cellStyle name="Comma 2 2 1015" xfId="892"/>
    <cellStyle name="Comma 2 2 1016" xfId="893"/>
    <cellStyle name="Comma 2 2 1017" xfId="894"/>
    <cellStyle name="Comma 2 2 1018" xfId="895"/>
    <cellStyle name="Comma 2 2 1019" xfId="896"/>
    <cellStyle name="Comma 2 2 102" xfId="897"/>
    <cellStyle name="Comma 2 2 1020" xfId="898"/>
    <cellStyle name="Comma 2 2 1021" xfId="899"/>
    <cellStyle name="Comma 2 2 1022" xfId="900"/>
    <cellStyle name="Comma 2 2 1023" xfId="901"/>
    <cellStyle name="Comma 2 2 1024" xfId="902"/>
    <cellStyle name="Comma 2 2 1025" xfId="903"/>
    <cellStyle name="Comma 2 2 1026" xfId="904"/>
    <cellStyle name="Comma 2 2 1027" xfId="905"/>
    <cellStyle name="Comma 2 2 1028" xfId="906"/>
    <cellStyle name="Comma 2 2 1029" xfId="907"/>
    <cellStyle name="Comma 2 2 103" xfId="908"/>
    <cellStyle name="Comma 2 2 1030" xfId="909"/>
    <cellStyle name="Comma 2 2 1031" xfId="910"/>
    <cellStyle name="Comma 2 2 1032" xfId="911"/>
    <cellStyle name="Comma 2 2 1033" xfId="912"/>
    <cellStyle name="Comma 2 2 1034" xfId="913"/>
    <cellStyle name="Comma 2 2 1035" xfId="914"/>
    <cellStyle name="Comma 2 2 1036" xfId="915"/>
    <cellStyle name="Comma 2 2 1037" xfId="916"/>
    <cellStyle name="Comma 2 2 1038" xfId="917"/>
    <cellStyle name="Comma 2 2 1039" xfId="918"/>
    <cellStyle name="Comma 2 2 104" xfId="919"/>
    <cellStyle name="Comma 2 2 1040" xfId="920"/>
    <cellStyle name="Comma 2 2 1041" xfId="921"/>
    <cellStyle name="Comma 2 2 1042" xfId="922"/>
    <cellStyle name="Comma 2 2 1043" xfId="923"/>
    <cellStyle name="Comma 2 2 1044" xfId="924"/>
    <cellStyle name="Comma 2 2 1045" xfId="925"/>
    <cellStyle name="Comma 2 2 1046" xfId="926"/>
    <cellStyle name="Comma 2 2 1047" xfId="927"/>
    <cellStyle name="Comma 2 2 1048" xfId="928"/>
    <cellStyle name="Comma 2 2 1049" xfId="929"/>
    <cellStyle name="Comma 2 2 105" xfId="930"/>
    <cellStyle name="Comma 2 2 1050" xfId="931"/>
    <cellStyle name="Comma 2 2 1051" xfId="932"/>
    <cellStyle name="Comma 2 2 1052" xfId="933"/>
    <cellStyle name="Comma 2 2 1053" xfId="934"/>
    <cellStyle name="Comma 2 2 1054" xfId="935"/>
    <cellStyle name="Comma 2 2 1055" xfId="936"/>
    <cellStyle name="Comma 2 2 1056" xfId="937"/>
    <cellStyle name="Comma 2 2 1057" xfId="938"/>
    <cellStyle name="Comma 2 2 1058" xfId="939"/>
    <cellStyle name="Comma 2 2 1059" xfId="940"/>
    <cellStyle name="Comma 2 2 106" xfId="941"/>
    <cellStyle name="Comma 2 2 1060" xfId="942"/>
    <cellStyle name="Comma 2 2 1061" xfId="943"/>
    <cellStyle name="Comma 2 2 1062" xfId="944"/>
    <cellStyle name="Comma 2 2 1063" xfId="945"/>
    <cellStyle name="Comma 2 2 1064" xfId="946"/>
    <cellStyle name="Comma 2 2 1065" xfId="947"/>
    <cellStyle name="Comma 2 2 1066" xfId="948"/>
    <cellStyle name="Comma 2 2 1067" xfId="949"/>
    <cellStyle name="Comma 2 2 1068" xfId="950"/>
    <cellStyle name="Comma 2 2 1069" xfId="951"/>
    <cellStyle name="Comma 2 2 107" xfId="952"/>
    <cellStyle name="Comma 2 2 1070" xfId="953"/>
    <cellStyle name="Comma 2 2 1071" xfId="954"/>
    <cellStyle name="Comma 2 2 1072" xfId="955"/>
    <cellStyle name="Comma 2 2 1073" xfId="956"/>
    <cellStyle name="Comma 2 2 1074" xfId="957"/>
    <cellStyle name="Comma 2 2 1075" xfId="958"/>
    <cellStyle name="Comma 2 2 1076" xfId="959"/>
    <cellStyle name="Comma 2 2 1077" xfId="960"/>
    <cellStyle name="Comma 2 2 1078" xfId="961"/>
    <cellStyle name="Comma 2 2 1079" xfId="962"/>
    <cellStyle name="Comma 2 2 108" xfId="963"/>
    <cellStyle name="Comma 2 2 1080" xfId="964"/>
    <cellStyle name="Comma 2 2 1081" xfId="965"/>
    <cellStyle name="Comma 2 2 1082" xfId="966"/>
    <cellStyle name="Comma 2 2 1083" xfId="967"/>
    <cellStyle name="Comma 2 2 1084" xfId="968"/>
    <cellStyle name="Comma 2 2 1085" xfId="969"/>
    <cellStyle name="Comma 2 2 1086" xfId="970"/>
    <cellStyle name="Comma 2 2 1087" xfId="971"/>
    <cellStyle name="Comma 2 2 1088" xfId="972"/>
    <cellStyle name="Comma 2 2 1089" xfId="973"/>
    <cellStyle name="Comma 2 2 109" xfId="974"/>
    <cellStyle name="Comma 2 2 1090" xfId="975"/>
    <cellStyle name="Comma 2 2 1091" xfId="976"/>
    <cellStyle name="Comma 2 2 1092" xfId="977"/>
    <cellStyle name="Comma 2 2 1093" xfId="978"/>
    <cellStyle name="Comma 2 2 1094" xfId="979"/>
    <cellStyle name="Comma 2 2 1095" xfId="980"/>
    <cellStyle name="Comma 2 2 1096" xfId="981"/>
    <cellStyle name="Comma 2 2 1097" xfId="982"/>
    <cellStyle name="Comma 2 2 1098" xfId="983"/>
    <cellStyle name="Comma 2 2 1099" xfId="984"/>
    <cellStyle name="Comma 2 2 11" xfId="985"/>
    <cellStyle name="Comma 2 2 110" xfId="986"/>
    <cellStyle name="Comma 2 2 1100" xfId="987"/>
    <cellStyle name="Comma 2 2 1101" xfId="988"/>
    <cellStyle name="Comma 2 2 1102" xfId="989"/>
    <cellStyle name="Comma 2 2 1103" xfId="990"/>
    <cellStyle name="Comma 2 2 1104" xfId="991"/>
    <cellStyle name="Comma 2 2 1105" xfId="992"/>
    <cellStyle name="Comma 2 2 1106" xfId="993"/>
    <cellStyle name="Comma 2 2 1107" xfId="994"/>
    <cellStyle name="Comma 2 2 1108" xfId="995"/>
    <cellStyle name="Comma 2 2 1109" xfId="996"/>
    <cellStyle name="Comma 2 2 111" xfId="997"/>
    <cellStyle name="Comma 2 2 1110" xfId="998"/>
    <cellStyle name="Comma 2 2 1111" xfId="999"/>
    <cellStyle name="Comma 2 2 1112" xfId="1000"/>
    <cellStyle name="Comma 2 2 1113" xfId="1001"/>
    <cellStyle name="Comma 2 2 1114" xfId="1002"/>
    <cellStyle name="Comma 2 2 1115" xfId="1003"/>
    <cellStyle name="Comma 2 2 1116" xfId="1004"/>
    <cellStyle name="Comma 2 2 1117" xfId="1005"/>
    <cellStyle name="Comma 2 2 1118" xfId="1006"/>
    <cellStyle name="Comma 2 2 1119" xfId="1007"/>
    <cellStyle name="Comma 2 2 112" xfId="1008"/>
    <cellStyle name="Comma 2 2 1120" xfId="1009"/>
    <cellStyle name="Comma 2 2 1121" xfId="1010"/>
    <cellStyle name="Comma 2 2 1122" xfId="1011"/>
    <cellStyle name="Comma 2 2 1123" xfId="1012"/>
    <cellStyle name="Comma 2 2 1124" xfId="1013"/>
    <cellStyle name="Comma 2 2 1125" xfId="1014"/>
    <cellStyle name="Comma 2 2 1126" xfId="1015"/>
    <cellStyle name="Comma 2 2 1127" xfId="1016"/>
    <cellStyle name="Comma 2 2 1128" xfId="1017"/>
    <cellStyle name="Comma 2 2 1129" xfId="1018"/>
    <cellStyle name="Comma 2 2 113" xfId="1019"/>
    <cellStyle name="Comma 2 2 1130" xfId="1020"/>
    <cellStyle name="Comma 2 2 1131" xfId="1021"/>
    <cellStyle name="Comma 2 2 1132" xfId="1022"/>
    <cellStyle name="Comma 2 2 1133" xfId="1023"/>
    <cellStyle name="Comma 2 2 1134" xfId="1024"/>
    <cellStyle name="Comma 2 2 1135" xfId="1025"/>
    <cellStyle name="Comma 2 2 1136" xfId="1026"/>
    <cellStyle name="Comma 2 2 1137" xfId="1027"/>
    <cellStyle name="Comma 2 2 1138" xfId="1028"/>
    <cellStyle name="Comma 2 2 1139" xfId="1029"/>
    <cellStyle name="Comma 2 2 114" xfId="1030"/>
    <cellStyle name="Comma 2 2 1140" xfId="1031"/>
    <cellStyle name="Comma 2 2 1141" xfId="1032"/>
    <cellStyle name="Comma 2 2 1142" xfId="1033"/>
    <cellStyle name="Comma 2 2 1143" xfId="1034"/>
    <cellStyle name="Comma 2 2 1144" xfId="1035"/>
    <cellStyle name="Comma 2 2 1145" xfId="1036"/>
    <cellStyle name="Comma 2 2 1146" xfId="1037"/>
    <cellStyle name="Comma 2 2 1147" xfId="1038"/>
    <cellStyle name="Comma 2 2 1148" xfId="1039"/>
    <cellStyle name="Comma 2 2 1149" xfId="1040"/>
    <cellStyle name="Comma 2 2 115" xfId="1041"/>
    <cellStyle name="Comma 2 2 1150" xfId="1042"/>
    <cellStyle name="Comma 2 2 1151" xfId="1043"/>
    <cellStyle name="Comma 2 2 1152" xfId="1044"/>
    <cellStyle name="Comma 2 2 1153" xfId="1045"/>
    <cellStyle name="Comma 2 2 1154" xfId="1046"/>
    <cellStyle name="Comma 2 2 116" xfId="1047"/>
    <cellStyle name="Comma 2 2 117" xfId="1048"/>
    <cellStyle name="Comma 2 2 118" xfId="1049"/>
    <cellStyle name="Comma 2 2 119" xfId="1050"/>
    <cellStyle name="Comma 2 2 12" xfId="1051"/>
    <cellStyle name="Comma 2 2 120" xfId="1052"/>
    <cellStyle name="Comma 2 2 121" xfId="1053"/>
    <cellStyle name="Comma 2 2 122" xfId="1054"/>
    <cellStyle name="Comma 2 2 123" xfId="1055"/>
    <cellStyle name="Comma 2 2 124" xfId="1056"/>
    <cellStyle name="Comma 2 2 125" xfId="1057"/>
    <cellStyle name="Comma 2 2 126" xfId="1058"/>
    <cellStyle name="Comma 2 2 127" xfId="1059"/>
    <cellStyle name="Comma 2 2 128" xfId="1060"/>
    <cellStyle name="Comma 2 2 129" xfId="1061"/>
    <cellStyle name="Comma 2 2 13" xfId="1062"/>
    <cellStyle name="Comma 2 2 130" xfId="1063"/>
    <cellStyle name="Comma 2 2 131" xfId="1064"/>
    <cellStyle name="Comma 2 2 132" xfId="1065"/>
    <cellStyle name="Comma 2 2 133" xfId="1066"/>
    <cellStyle name="Comma 2 2 134" xfId="1067"/>
    <cellStyle name="Comma 2 2 135" xfId="1068"/>
    <cellStyle name="Comma 2 2 136" xfId="1069"/>
    <cellStyle name="Comma 2 2 137" xfId="1070"/>
    <cellStyle name="Comma 2 2 138" xfId="1071"/>
    <cellStyle name="Comma 2 2 139" xfId="1072"/>
    <cellStyle name="Comma 2 2 14" xfId="1073"/>
    <cellStyle name="Comma 2 2 140" xfId="1074"/>
    <cellStyle name="Comma 2 2 141" xfId="1075"/>
    <cellStyle name="Comma 2 2 142" xfId="1076"/>
    <cellStyle name="Comma 2 2 143" xfId="1077"/>
    <cellStyle name="Comma 2 2 144" xfId="1078"/>
    <cellStyle name="Comma 2 2 145" xfId="1079"/>
    <cellStyle name="Comma 2 2 146" xfId="1080"/>
    <cellStyle name="Comma 2 2 147" xfId="1081"/>
    <cellStyle name="Comma 2 2 148" xfId="1082"/>
    <cellStyle name="Comma 2 2 149" xfId="1083"/>
    <cellStyle name="Comma 2 2 15" xfId="1084"/>
    <cellStyle name="Comma 2 2 150" xfId="1085"/>
    <cellStyle name="Comma 2 2 151" xfId="1086"/>
    <cellStyle name="Comma 2 2 152" xfId="1087"/>
    <cellStyle name="Comma 2 2 153" xfId="1088"/>
    <cellStyle name="Comma 2 2 154" xfId="1089"/>
    <cellStyle name="Comma 2 2 155" xfId="1090"/>
    <cellStyle name="Comma 2 2 156" xfId="1091"/>
    <cellStyle name="Comma 2 2 157" xfId="1092"/>
    <cellStyle name="Comma 2 2 158" xfId="1093"/>
    <cellStyle name="Comma 2 2 159" xfId="1094"/>
    <cellStyle name="Comma 2 2 16" xfId="1095"/>
    <cellStyle name="Comma 2 2 160" xfId="1096"/>
    <cellStyle name="Comma 2 2 161" xfId="1097"/>
    <cellStyle name="Comma 2 2 162" xfId="1098"/>
    <cellStyle name="Comma 2 2 163" xfId="1099"/>
    <cellStyle name="Comma 2 2 164" xfId="1100"/>
    <cellStyle name="Comma 2 2 165" xfId="1101"/>
    <cellStyle name="Comma 2 2 166" xfId="1102"/>
    <cellStyle name="Comma 2 2 167" xfId="1103"/>
    <cellStyle name="Comma 2 2 168" xfId="1104"/>
    <cellStyle name="Comma 2 2 169" xfId="1105"/>
    <cellStyle name="Comma 2 2 17" xfId="1106"/>
    <cellStyle name="Comma 2 2 170" xfId="1107"/>
    <cellStyle name="Comma 2 2 171" xfId="1108"/>
    <cellStyle name="Comma 2 2 172" xfId="1109"/>
    <cellStyle name="Comma 2 2 173" xfId="1110"/>
    <cellStyle name="Comma 2 2 174" xfId="1111"/>
    <cellStyle name="Comma 2 2 175" xfId="1112"/>
    <cellStyle name="Comma 2 2 176" xfId="1113"/>
    <cellStyle name="Comma 2 2 177" xfId="1114"/>
    <cellStyle name="Comma 2 2 178" xfId="1115"/>
    <cellStyle name="Comma 2 2 179" xfId="1116"/>
    <cellStyle name="Comma 2 2 18" xfId="1117"/>
    <cellStyle name="Comma 2 2 180" xfId="1118"/>
    <cellStyle name="Comma 2 2 181" xfId="1119"/>
    <cellStyle name="Comma 2 2 182" xfId="1120"/>
    <cellStyle name="Comma 2 2 183" xfId="1121"/>
    <cellStyle name="Comma 2 2 184" xfId="1122"/>
    <cellStyle name="Comma 2 2 185" xfId="1123"/>
    <cellStyle name="Comma 2 2 186" xfId="1124"/>
    <cellStyle name="Comma 2 2 187" xfId="1125"/>
    <cellStyle name="Comma 2 2 188" xfId="1126"/>
    <cellStyle name="Comma 2 2 189" xfId="1127"/>
    <cellStyle name="Comma 2 2 19" xfId="1128"/>
    <cellStyle name="Comma 2 2 190" xfId="1129"/>
    <cellStyle name="Comma 2 2 191" xfId="1130"/>
    <cellStyle name="Comma 2 2 192" xfId="1131"/>
    <cellStyle name="Comma 2 2 193" xfId="1132"/>
    <cellStyle name="Comma 2 2 194" xfId="1133"/>
    <cellStyle name="Comma 2 2 195" xfId="1134"/>
    <cellStyle name="Comma 2 2 196" xfId="1135"/>
    <cellStyle name="Comma 2 2 197" xfId="1136"/>
    <cellStyle name="Comma 2 2 198" xfId="1137"/>
    <cellStyle name="Comma 2 2 199" xfId="1138"/>
    <cellStyle name="Comma 2 2 2" xfId="1139"/>
    <cellStyle name="Comma 2 2 20" xfId="1140"/>
    <cellStyle name="Comma 2 2 200" xfId="1141"/>
    <cellStyle name="Comma 2 2 201" xfId="1142"/>
    <cellStyle name="Comma 2 2 202" xfId="1143"/>
    <cellStyle name="Comma 2 2 203" xfId="1144"/>
    <cellStyle name="Comma 2 2 204" xfId="1145"/>
    <cellStyle name="Comma 2 2 205" xfId="1146"/>
    <cellStyle name="Comma 2 2 206" xfId="1147"/>
    <cellStyle name="Comma 2 2 207" xfId="1148"/>
    <cellStyle name="Comma 2 2 208" xfId="1149"/>
    <cellStyle name="Comma 2 2 209" xfId="1150"/>
    <cellStyle name="Comma 2 2 21" xfId="1151"/>
    <cellStyle name="Comma 2 2 210" xfId="1152"/>
    <cellStyle name="Comma 2 2 211" xfId="1153"/>
    <cellStyle name="Comma 2 2 212" xfId="1154"/>
    <cellStyle name="Comma 2 2 213" xfId="1155"/>
    <cellStyle name="Comma 2 2 214" xfId="1156"/>
    <cellStyle name="Comma 2 2 215" xfId="1157"/>
    <cellStyle name="Comma 2 2 216" xfId="1158"/>
    <cellStyle name="Comma 2 2 217" xfId="1159"/>
    <cellStyle name="Comma 2 2 218" xfId="1160"/>
    <cellStyle name="Comma 2 2 219" xfId="1161"/>
    <cellStyle name="Comma 2 2 22" xfId="1162"/>
    <cellStyle name="Comma 2 2 220" xfId="1163"/>
    <cellStyle name="Comma 2 2 221" xfId="1164"/>
    <cellStyle name="Comma 2 2 222" xfId="1165"/>
    <cellStyle name="Comma 2 2 223" xfId="1166"/>
    <cellStyle name="Comma 2 2 224" xfId="1167"/>
    <cellStyle name="Comma 2 2 225" xfId="1168"/>
    <cellStyle name="Comma 2 2 226" xfId="1169"/>
    <cellStyle name="Comma 2 2 227" xfId="1170"/>
    <cellStyle name="Comma 2 2 228" xfId="1171"/>
    <cellStyle name="Comma 2 2 229" xfId="1172"/>
    <cellStyle name="Comma 2 2 23" xfId="1173"/>
    <cellStyle name="Comma 2 2 230" xfId="1174"/>
    <cellStyle name="Comma 2 2 231" xfId="1175"/>
    <cellStyle name="Comma 2 2 232" xfId="1176"/>
    <cellStyle name="Comma 2 2 233" xfId="1177"/>
    <cellStyle name="Comma 2 2 234" xfId="1178"/>
    <cellStyle name="Comma 2 2 235" xfId="1179"/>
    <cellStyle name="Comma 2 2 236" xfId="1180"/>
    <cellStyle name="Comma 2 2 237" xfId="1181"/>
    <cellStyle name="Comma 2 2 238" xfId="1182"/>
    <cellStyle name="Comma 2 2 239" xfId="1183"/>
    <cellStyle name="Comma 2 2 24" xfId="1184"/>
    <cellStyle name="Comma 2 2 240" xfId="1185"/>
    <cellStyle name="Comma 2 2 241" xfId="1186"/>
    <cellStyle name="Comma 2 2 242" xfId="1187"/>
    <cellStyle name="Comma 2 2 243" xfId="1188"/>
    <cellStyle name="Comma 2 2 244" xfId="1189"/>
    <cellStyle name="Comma 2 2 245" xfId="1190"/>
    <cellStyle name="Comma 2 2 246" xfId="1191"/>
    <cellStyle name="Comma 2 2 247" xfId="1192"/>
    <cellStyle name="Comma 2 2 248" xfId="1193"/>
    <cellStyle name="Comma 2 2 249" xfId="1194"/>
    <cellStyle name="Comma 2 2 25" xfId="1195"/>
    <cellStyle name="Comma 2 2 250" xfId="1196"/>
    <cellStyle name="Comma 2 2 251" xfId="1197"/>
    <cellStyle name="Comma 2 2 252" xfId="1198"/>
    <cellStyle name="Comma 2 2 253" xfId="1199"/>
    <cellStyle name="Comma 2 2 254" xfId="1200"/>
    <cellStyle name="Comma 2 2 255" xfId="1201"/>
    <cellStyle name="Comma 2 2 256" xfId="1202"/>
    <cellStyle name="Comma 2 2 257" xfId="1203"/>
    <cellStyle name="Comma 2 2 258" xfId="1204"/>
    <cellStyle name="Comma 2 2 259" xfId="1205"/>
    <cellStyle name="Comma 2 2 26" xfId="1206"/>
    <cellStyle name="Comma 2 2 260" xfId="1207"/>
    <cellStyle name="Comma 2 2 261" xfId="1208"/>
    <cellStyle name="Comma 2 2 262" xfId="1209"/>
    <cellStyle name="Comma 2 2 263" xfId="1210"/>
    <cellStyle name="Comma 2 2 264" xfId="1211"/>
    <cellStyle name="Comma 2 2 265" xfId="1212"/>
    <cellStyle name="Comma 2 2 266" xfId="1213"/>
    <cellStyle name="Comma 2 2 267" xfId="1214"/>
    <cellStyle name="Comma 2 2 268" xfId="1215"/>
    <cellStyle name="Comma 2 2 269" xfId="1216"/>
    <cellStyle name="Comma 2 2 27" xfId="1217"/>
    <cellStyle name="Comma 2 2 270" xfId="1218"/>
    <cellStyle name="Comma 2 2 271" xfId="1219"/>
    <cellStyle name="Comma 2 2 272" xfId="1220"/>
    <cellStyle name="Comma 2 2 273" xfId="1221"/>
    <cellStyle name="Comma 2 2 274" xfId="1222"/>
    <cellStyle name="Comma 2 2 275" xfId="1223"/>
    <cellStyle name="Comma 2 2 276" xfId="1224"/>
    <cellStyle name="Comma 2 2 277" xfId="1225"/>
    <cellStyle name="Comma 2 2 278" xfId="1226"/>
    <cellStyle name="Comma 2 2 279" xfId="1227"/>
    <cellStyle name="Comma 2 2 28" xfId="1228"/>
    <cellStyle name="Comma 2 2 280" xfId="1229"/>
    <cellStyle name="Comma 2 2 281" xfId="1230"/>
    <cellStyle name="Comma 2 2 282" xfId="1231"/>
    <cellStyle name="Comma 2 2 283" xfId="1232"/>
    <cellStyle name="Comma 2 2 284" xfId="1233"/>
    <cellStyle name="Comma 2 2 285" xfId="1234"/>
    <cellStyle name="Comma 2 2 286" xfId="1235"/>
    <cellStyle name="Comma 2 2 287" xfId="1236"/>
    <cellStyle name="Comma 2 2 288" xfId="1237"/>
    <cellStyle name="Comma 2 2 289" xfId="1238"/>
    <cellStyle name="Comma 2 2 29" xfId="1239"/>
    <cellStyle name="Comma 2 2 290" xfId="1240"/>
    <cellStyle name="Comma 2 2 291" xfId="1241"/>
    <cellStyle name="Comma 2 2 292" xfId="1242"/>
    <cellStyle name="Comma 2 2 293" xfId="1243"/>
    <cellStyle name="Comma 2 2 294" xfId="1244"/>
    <cellStyle name="Comma 2 2 295" xfId="1245"/>
    <cellStyle name="Comma 2 2 296" xfId="1246"/>
    <cellStyle name="Comma 2 2 297" xfId="1247"/>
    <cellStyle name="Comma 2 2 298" xfId="1248"/>
    <cellStyle name="Comma 2 2 299" xfId="1249"/>
    <cellStyle name="Comma 2 2 3" xfId="1250"/>
    <cellStyle name="Comma 2 2 30" xfId="1251"/>
    <cellStyle name="Comma 2 2 300" xfId="1252"/>
    <cellStyle name="Comma 2 2 301" xfId="1253"/>
    <cellStyle name="Comma 2 2 302" xfId="1254"/>
    <cellStyle name="Comma 2 2 303" xfId="1255"/>
    <cellStyle name="Comma 2 2 304" xfId="1256"/>
    <cellStyle name="Comma 2 2 305" xfId="1257"/>
    <cellStyle name="Comma 2 2 306" xfId="1258"/>
    <cellStyle name="Comma 2 2 307" xfId="1259"/>
    <cellStyle name="Comma 2 2 308" xfId="1260"/>
    <cellStyle name="Comma 2 2 309" xfId="1261"/>
    <cellStyle name="Comma 2 2 31" xfId="1262"/>
    <cellStyle name="Comma 2 2 310" xfId="1263"/>
    <cellStyle name="Comma 2 2 311" xfId="1264"/>
    <cellStyle name="Comma 2 2 312" xfId="1265"/>
    <cellStyle name="Comma 2 2 313" xfId="1266"/>
    <cellStyle name="Comma 2 2 314" xfId="1267"/>
    <cellStyle name="Comma 2 2 315" xfId="1268"/>
    <cellStyle name="Comma 2 2 316" xfId="1269"/>
    <cellStyle name="Comma 2 2 317" xfId="1270"/>
    <cellStyle name="Comma 2 2 318" xfId="1271"/>
    <cellStyle name="Comma 2 2 319" xfId="1272"/>
    <cellStyle name="Comma 2 2 32" xfId="1273"/>
    <cellStyle name="Comma 2 2 320" xfId="1274"/>
    <cellStyle name="Comma 2 2 321" xfId="1275"/>
    <cellStyle name="Comma 2 2 322" xfId="1276"/>
    <cellStyle name="Comma 2 2 323" xfId="1277"/>
    <cellStyle name="Comma 2 2 324" xfId="1278"/>
    <cellStyle name="Comma 2 2 325" xfId="1279"/>
    <cellStyle name="Comma 2 2 326" xfId="1280"/>
    <cellStyle name="Comma 2 2 327" xfId="1281"/>
    <cellStyle name="Comma 2 2 328" xfId="1282"/>
    <cellStyle name="Comma 2 2 329" xfId="1283"/>
    <cellStyle name="Comma 2 2 33" xfId="1284"/>
    <cellStyle name="Comma 2 2 330" xfId="1285"/>
    <cellStyle name="Comma 2 2 331" xfId="1286"/>
    <cellStyle name="Comma 2 2 332" xfId="1287"/>
    <cellStyle name="Comma 2 2 333" xfId="1288"/>
    <cellStyle name="Comma 2 2 334" xfId="1289"/>
    <cellStyle name="Comma 2 2 335" xfId="1290"/>
    <cellStyle name="Comma 2 2 336" xfId="1291"/>
    <cellStyle name="Comma 2 2 337" xfId="1292"/>
    <cellStyle name="Comma 2 2 338" xfId="1293"/>
    <cellStyle name="Comma 2 2 339" xfId="1294"/>
    <cellStyle name="Comma 2 2 34" xfId="1295"/>
    <cellStyle name="Comma 2 2 340" xfId="1296"/>
    <cellStyle name="Comma 2 2 341" xfId="1297"/>
    <cellStyle name="Comma 2 2 342" xfId="1298"/>
    <cellStyle name="Comma 2 2 343" xfId="1299"/>
    <cellStyle name="Comma 2 2 344" xfId="1300"/>
    <cellStyle name="Comma 2 2 345" xfId="1301"/>
    <cellStyle name="Comma 2 2 346" xfId="1302"/>
    <cellStyle name="Comma 2 2 347" xfId="1303"/>
    <cellStyle name="Comma 2 2 348" xfId="1304"/>
    <cellStyle name="Comma 2 2 349" xfId="1305"/>
    <cellStyle name="Comma 2 2 35" xfId="1306"/>
    <cellStyle name="Comma 2 2 350" xfId="1307"/>
    <cellStyle name="Comma 2 2 351" xfId="1308"/>
    <cellStyle name="Comma 2 2 352" xfId="1309"/>
    <cellStyle name="Comma 2 2 353" xfId="1310"/>
    <cellStyle name="Comma 2 2 354" xfId="1311"/>
    <cellStyle name="Comma 2 2 355" xfId="1312"/>
    <cellStyle name="Comma 2 2 356" xfId="1313"/>
    <cellStyle name="Comma 2 2 357" xfId="1314"/>
    <cellStyle name="Comma 2 2 358" xfId="1315"/>
    <cellStyle name="Comma 2 2 359" xfId="1316"/>
    <cellStyle name="Comma 2 2 36" xfId="1317"/>
    <cellStyle name="Comma 2 2 360" xfId="1318"/>
    <cellStyle name="Comma 2 2 361" xfId="1319"/>
    <cellStyle name="Comma 2 2 362" xfId="1320"/>
    <cellStyle name="Comma 2 2 363" xfId="1321"/>
    <cellStyle name="Comma 2 2 364" xfId="1322"/>
    <cellStyle name="Comma 2 2 365" xfId="1323"/>
    <cellStyle name="Comma 2 2 366" xfId="1324"/>
    <cellStyle name="Comma 2 2 367" xfId="1325"/>
    <cellStyle name="Comma 2 2 368" xfId="1326"/>
    <cellStyle name="Comma 2 2 369" xfId="1327"/>
    <cellStyle name="Comma 2 2 37" xfId="1328"/>
    <cellStyle name="Comma 2 2 370" xfId="1329"/>
    <cellStyle name="Comma 2 2 371" xfId="1330"/>
    <cellStyle name="Comma 2 2 372" xfId="1331"/>
    <cellStyle name="Comma 2 2 373" xfId="1332"/>
    <cellStyle name="Comma 2 2 374" xfId="1333"/>
    <cellStyle name="Comma 2 2 375" xfId="1334"/>
    <cellStyle name="Comma 2 2 376" xfId="1335"/>
    <cellStyle name="Comma 2 2 377" xfId="1336"/>
    <cellStyle name="Comma 2 2 378" xfId="1337"/>
    <cellStyle name="Comma 2 2 379" xfId="1338"/>
    <cellStyle name="Comma 2 2 38" xfId="1339"/>
    <cellStyle name="Comma 2 2 380" xfId="1340"/>
    <cellStyle name="Comma 2 2 381" xfId="1341"/>
    <cellStyle name="Comma 2 2 382" xfId="1342"/>
    <cellStyle name="Comma 2 2 383" xfId="1343"/>
    <cellStyle name="Comma 2 2 384" xfId="1344"/>
    <cellStyle name="Comma 2 2 385" xfId="1345"/>
    <cellStyle name="Comma 2 2 386" xfId="1346"/>
    <cellStyle name="Comma 2 2 387" xfId="1347"/>
    <cellStyle name="Comma 2 2 388" xfId="1348"/>
    <cellStyle name="Comma 2 2 389" xfId="1349"/>
    <cellStyle name="Comma 2 2 39" xfId="1350"/>
    <cellStyle name="Comma 2 2 390" xfId="1351"/>
    <cellStyle name="Comma 2 2 391" xfId="1352"/>
    <cellStyle name="Comma 2 2 392" xfId="1353"/>
    <cellStyle name="Comma 2 2 393" xfId="1354"/>
    <cellStyle name="Comma 2 2 394" xfId="1355"/>
    <cellStyle name="Comma 2 2 395" xfId="1356"/>
    <cellStyle name="Comma 2 2 396" xfId="1357"/>
    <cellStyle name="Comma 2 2 397" xfId="1358"/>
    <cellStyle name="Comma 2 2 398" xfId="1359"/>
    <cellStyle name="Comma 2 2 399" xfId="1360"/>
    <cellStyle name="Comma 2 2 4" xfId="1361"/>
    <cellStyle name="Comma 2 2 40" xfId="1362"/>
    <cellStyle name="Comma 2 2 400" xfId="1363"/>
    <cellStyle name="Comma 2 2 401" xfId="1364"/>
    <cellStyle name="Comma 2 2 402" xfId="1365"/>
    <cellStyle name="Comma 2 2 403" xfId="1366"/>
    <cellStyle name="Comma 2 2 404" xfId="1367"/>
    <cellStyle name="Comma 2 2 405" xfId="1368"/>
    <cellStyle name="Comma 2 2 406" xfId="1369"/>
    <cellStyle name="Comma 2 2 407" xfId="1370"/>
    <cellStyle name="Comma 2 2 408" xfId="1371"/>
    <cellStyle name="Comma 2 2 409" xfId="1372"/>
    <cellStyle name="Comma 2 2 41" xfId="1373"/>
    <cellStyle name="Comma 2 2 410" xfId="1374"/>
    <cellStyle name="Comma 2 2 411" xfId="1375"/>
    <cellStyle name="Comma 2 2 412" xfId="1376"/>
    <cellStyle name="Comma 2 2 413" xfId="1377"/>
    <cellStyle name="Comma 2 2 414" xfId="1378"/>
    <cellStyle name="Comma 2 2 415" xfId="1379"/>
    <cellStyle name="Comma 2 2 416" xfId="1380"/>
    <cellStyle name="Comma 2 2 417" xfId="1381"/>
    <cellStyle name="Comma 2 2 418" xfId="1382"/>
    <cellStyle name="Comma 2 2 419" xfId="1383"/>
    <cellStyle name="Comma 2 2 42" xfId="1384"/>
    <cellStyle name="Comma 2 2 420" xfId="1385"/>
    <cellStyle name="Comma 2 2 421" xfId="1386"/>
    <cellStyle name="Comma 2 2 422" xfId="1387"/>
    <cellStyle name="Comma 2 2 423" xfId="1388"/>
    <cellStyle name="Comma 2 2 424" xfId="1389"/>
    <cellStyle name="Comma 2 2 425" xfId="1390"/>
    <cellStyle name="Comma 2 2 426" xfId="1391"/>
    <cellStyle name="Comma 2 2 427" xfId="1392"/>
    <cellStyle name="Comma 2 2 428" xfId="1393"/>
    <cellStyle name="Comma 2 2 429" xfId="1394"/>
    <cellStyle name="Comma 2 2 43" xfId="1395"/>
    <cellStyle name="Comma 2 2 430" xfId="1396"/>
    <cellStyle name="Comma 2 2 431" xfId="1397"/>
    <cellStyle name="Comma 2 2 432" xfId="1398"/>
    <cellStyle name="Comma 2 2 433" xfId="1399"/>
    <cellStyle name="Comma 2 2 434" xfId="1400"/>
    <cellStyle name="Comma 2 2 435" xfId="1401"/>
    <cellStyle name="Comma 2 2 436" xfId="1402"/>
    <cellStyle name="Comma 2 2 437" xfId="1403"/>
    <cellStyle name="Comma 2 2 438" xfId="1404"/>
    <cellStyle name="Comma 2 2 439" xfId="1405"/>
    <cellStyle name="Comma 2 2 44" xfId="1406"/>
    <cellStyle name="Comma 2 2 440" xfId="1407"/>
    <cellStyle name="Comma 2 2 441" xfId="1408"/>
    <cellStyle name="Comma 2 2 442" xfId="1409"/>
    <cellStyle name="Comma 2 2 443" xfId="1410"/>
    <cellStyle name="Comma 2 2 444" xfId="1411"/>
    <cellStyle name="Comma 2 2 445" xfId="1412"/>
    <cellStyle name="Comma 2 2 446" xfId="1413"/>
    <cellStyle name="Comma 2 2 447" xfId="1414"/>
    <cellStyle name="Comma 2 2 448" xfId="1415"/>
    <cellStyle name="Comma 2 2 449" xfId="1416"/>
    <cellStyle name="Comma 2 2 45" xfId="1417"/>
    <cellStyle name="Comma 2 2 450" xfId="1418"/>
    <cellStyle name="Comma 2 2 451" xfId="1419"/>
    <cellStyle name="Comma 2 2 452" xfId="1420"/>
    <cellStyle name="Comma 2 2 453" xfId="1421"/>
    <cellStyle name="Comma 2 2 454" xfId="1422"/>
    <cellStyle name="Comma 2 2 455" xfId="1423"/>
    <cellStyle name="Comma 2 2 456" xfId="1424"/>
    <cellStyle name="Comma 2 2 457" xfId="1425"/>
    <cellStyle name="Comma 2 2 458" xfId="1426"/>
    <cellStyle name="Comma 2 2 459" xfId="1427"/>
    <cellStyle name="Comma 2 2 46" xfId="1428"/>
    <cellStyle name="Comma 2 2 460" xfId="1429"/>
    <cellStyle name="Comma 2 2 461" xfId="1430"/>
    <cellStyle name="Comma 2 2 462" xfId="1431"/>
    <cellStyle name="Comma 2 2 463" xfId="1432"/>
    <cellStyle name="Comma 2 2 464" xfId="1433"/>
    <cellStyle name="Comma 2 2 465" xfId="1434"/>
    <cellStyle name="Comma 2 2 466" xfId="1435"/>
    <cellStyle name="Comma 2 2 467" xfId="1436"/>
    <cellStyle name="Comma 2 2 468" xfId="1437"/>
    <cellStyle name="Comma 2 2 469" xfId="1438"/>
    <cellStyle name="Comma 2 2 47" xfId="1439"/>
    <cellStyle name="Comma 2 2 470" xfId="1440"/>
    <cellStyle name="Comma 2 2 471" xfId="1441"/>
    <cellStyle name="Comma 2 2 472" xfId="1442"/>
    <cellStyle name="Comma 2 2 473" xfId="1443"/>
    <cellStyle name="Comma 2 2 474" xfId="1444"/>
    <cellStyle name="Comma 2 2 475" xfId="1445"/>
    <cellStyle name="Comma 2 2 476" xfId="1446"/>
    <cellStyle name="Comma 2 2 477" xfId="1447"/>
    <cellStyle name="Comma 2 2 478" xfId="1448"/>
    <cellStyle name="Comma 2 2 479" xfId="1449"/>
    <cellStyle name="Comma 2 2 48" xfId="1450"/>
    <cellStyle name="Comma 2 2 480" xfId="1451"/>
    <cellStyle name="Comma 2 2 481" xfId="1452"/>
    <cellStyle name="Comma 2 2 482" xfId="1453"/>
    <cellStyle name="Comma 2 2 483" xfId="1454"/>
    <cellStyle name="Comma 2 2 484" xfId="1455"/>
    <cellStyle name="Comma 2 2 485" xfId="1456"/>
    <cellStyle name="Comma 2 2 486" xfId="1457"/>
    <cellStyle name="Comma 2 2 487" xfId="1458"/>
    <cellStyle name="Comma 2 2 488" xfId="1459"/>
    <cellStyle name="Comma 2 2 489" xfId="1460"/>
    <cellStyle name="Comma 2 2 49" xfId="1461"/>
    <cellStyle name="Comma 2 2 490" xfId="1462"/>
    <cellStyle name="Comma 2 2 491" xfId="1463"/>
    <cellStyle name="Comma 2 2 492" xfId="1464"/>
    <cellStyle name="Comma 2 2 493" xfId="1465"/>
    <cellStyle name="Comma 2 2 494" xfId="1466"/>
    <cellStyle name="Comma 2 2 495" xfId="1467"/>
    <cellStyle name="Comma 2 2 496" xfId="1468"/>
    <cellStyle name="Comma 2 2 497" xfId="1469"/>
    <cellStyle name="Comma 2 2 498" xfId="1470"/>
    <cellStyle name="Comma 2 2 499" xfId="1471"/>
    <cellStyle name="Comma 2 2 5" xfId="1472"/>
    <cellStyle name="Comma 2 2 50" xfId="1473"/>
    <cellStyle name="Comma 2 2 500" xfId="1474"/>
    <cellStyle name="Comma 2 2 501" xfId="1475"/>
    <cellStyle name="Comma 2 2 502" xfId="1476"/>
    <cellStyle name="Comma 2 2 503" xfId="1477"/>
    <cellStyle name="Comma 2 2 504" xfId="1478"/>
    <cellStyle name="Comma 2 2 505" xfId="1479"/>
    <cellStyle name="Comma 2 2 506" xfId="1480"/>
    <cellStyle name="Comma 2 2 507" xfId="1481"/>
    <cellStyle name="Comma 2 2 508" xfId="1482"/>
    <cellStyle name="Comma 2 2 509" xfId="1483"/>
    <cellStyle name="Comma 2 2 51" xfId="1484"/>
    <cellStyle name="Comma 2 2 510" xfId="1485"/>
    <cellStyle name="Comma 2 2 511" xfId="1486"/>
    <cellStyle name="Comma 2 2 512" xfId="1487"/>
    <cellStyle name="Comma 2 2 513" xfId="1488"/>
    <cellStyle name="Comma 2 2 514" xfId="1489"/>
    <cellStyle name="Comma 2 2 515" xfId="1490"/>
    <cellStyle name="Comma 2 2 516" xfId="1491"/>
    <cellStyle name="Comma 2 2 517" xfId="1492"/>
    <cellStyle name="Comma 2 2 518" xfId="1493"/>
    <cellStyle name="Comma 2 2 519" xfId="1494"/>
    <cellStyle name="Comma 2 2 52" xfId="1495"/>
    <cellStyle name="Comma 2 2 520" xfId="1496"/>
    <cellStyle name="Comma 2 2 521" xfId="1497"/>
    <cellStyle name="Comma 2 2 522" xfId="1498"/>
    <cellStyle name="Comma 2 2 523" xfId="1499"/>
    <cellStyle name="Comma 2 2 524" xfId="1500"/>
    <cellStyle name="Comma 2 2 525" xfId="1501"/>
    <cellStyle name="Comma 2 2 526" xfId="1502"/>
    <cellStyle name="Comma 2 2 527" xfId="1503"/>
    <cellStyle name="Comma 2 2 528" xfId="1504"/>
    <cellStyle name="Comma 2 2 529" xfId="1505"/>
    <cellStyle name="Comma 2 2 53" xfId="1506"/>
    <cellStyle name="Comma 2 2 530" xfId="1507"/>
    <cellStyle name="Comma 2 2 531" xfId="1508"/>
    <cellStyle name="Comma 2 2 532" xfId="1509"/>
    <cellStyle name="Comma 2 2 533" xfId="1510"/>
    <cellStyle name="Comma 2 2 534" xfId="1511"/>
    <cellStyle name="Comma 2 2 535" xfId="1512"/>
    <cellStyle name="Comma 2 2 536" xfId="1513"/>
    <cellStyle name="Comma 2 2 537" xfId="1514"/>
    <cellStyle name="Comma 2 2 538" xfId="1515"/>
    <cellStyle name="Comma 2 2 539" xfId="1516"/>
    <cellStyle name="Comma 2 2 54" xfId="1517"/>
    <cellStyle name="Comma 2 2 540" xfId="1518"/>
    <cellStyle name="Comma 2 2 541" xfId="1519"/>
    <cellStyle name="Comma 2 2 542" xfId="1520"/>
    <cellStyle name="Comma 2 2 543" xfId="1521"/>
    <cellStyle name="Comma 2 2 544" xfId="1522"/>
    <cellStyle name="Comma 2 2 545" xfId="1523"/>
    <cellStyle name="Comma 2 2 546" xfId="1524"/>
    <cellStyle name="Comma 2 2 547" xfId="1525"/>
    <cellStyle name="Comma 2 2 548" xfId="1526"/>
    <cellStyle name="Comma 2 2 549" xfId="1527"/>
    <cellStyle name="Comma 2 2 55" xfId="1528"/>
    <cellStyle name="Comma 2 2 550" xfId="1529"/>
    <cellStyle name="Comma 2 2 551" xfId="1530"/>
    <cellStyle name="Comma 2 2 552" xfId="1531"/>
    <cellStyle name="Comma 2 2 553" xfId="1532"/>
    <cellStyle name="Comma 2 2 554" xfId="1533"/>
    <cellStyle name="Comma 2 2 555" xfId="1534"/>
    <cellStyle name="Comma 2 2 556" xfId="1535"/>
    <cellStyle name="Comma 2 2 557" xfId="1536"/>
    <cellStyle name="Comma 2 2 558" xfId="1537"/>
    <cellStyle name="Comma 2 2 559" xfId="1538"/>
    <cellStyle name="Comma 2 2 56" xfId="1539"/>
    <cellStyle name="Comma 2 2 560" xfId="1540"/>
    <cellStyle name="Comma 2 2 561" xfId="1541"/>
    <cellStyle name="Comma 2 2 562" xfId="1542"/>
    <cellStyle name="Comma 2 2 563" xfId="1543"/>
    <cellStyle name="Comma 2 2 564" xfId="1544"/>
    <cellStyle name="Comma 2 2 565" xfId="1545"/>
    <cellStyle name="Comma 2 2 566" xfId="1546"/>
    <cellStyle name="Comma 2 2 567" xfId="1547"/>
    <cellStyle name="Comma 2 2 568" xfId="1548"/>
    <cellStyle name="Comma 2 2 569" xfId="1549"/>
    <cellStyle name="Comma 2 2 57" xfId="1550"/>
    <cellStyle name="Comma 2 2 570" xfId="1551"/>
    <cellStyle name="Comma 2 2 571" xfId="1552"/>
    <cellStyle name="Comma 2 2 572" xfId="1553"/>
    <cellStyle name="Comma 2 2 573" xfId="1554"/>
    <cellStyle name="Comma 2 2 574" xfId="1555"/>
    <cellStyle name="Comma 2 2 575" xfId="1556"/>
    <cellStyle name="Comma 2 2 576" xfId="1557"/>
    <cellStyle name="Comma 2 2 577" xfId="1558"/>
    <cellStyle name="Comma 2 2 578" xfId="1559"/>
    <cellStyle name="Comma 2 2 579" xfId="1560"/>
    <cellStyle name="Comma 2 2 58" xfId="1561"/>
    <cellStyle name="Comma 2 2 580" xfId="1562"/>
    <cellStyle name="Comma 2 2 581" xfId="1563"/>
    <cellStyle name="Comma 2 2 582" xfId="1564"/>
    <cellStyle name="Comma 2 2 583" xfId="1565"/>
    <cellStyle name="Comma 2 2 584" xfId="1566"/>
    <cellStyle name="Comma 2 2 585" xfId="1567"/>
    <cellStyle name="Comma 2 2 586" xfId="1568"/>
    <cellStyle name="Comma 2 2 587" xfId="1569"/>
    <cellStyle name="Comma 2 2 588" xfId="1570"/>
    <cellStyle name="Comma 2 2 589" xfId="1571"/>
    <cellStyle name="Comma 2 2 59" xfId="1572"/>
    <cellStyle name="Comma 2 2 590" xfId="1573"/>
    <cellStyle name="Comma 2 2 591" xfId="1574"/>
    <cellStyle name="Comma 2 2 592" xfId="1575"/>
    <cellStyle name="Comma 2 2 593" xfId="1576"/>
    <cellStyle name="Comma 2 2 594" xfId="1577"/>
    <cellStyle name="Comma 2 2 595" xfId="1578"/>
    <cellStyle name="Comma 2 2 596" xfId="1579"/>
    <cellStyle name="Comma 2 2 597" xfId="1580"/>
    <cellStyle name="Comma 2 2 598" xfId="1581"/>
    <cellStyle name="Comma 2 2 599" xfId="1582"/>
    <cellStyle name="Comma 2 2 6" xfId="1583"/>
    <cellStyle name="Comma 2 2 60" xfId="1584"/>
    <cellStyle name="Comma 2 2 600" xfId="1585"/>
    <cellStyle name="Comma 2 2 601" xfId="1586"/>
    <cellStyle name="Comma 2 2 602" xfId="1587"/>
    <cellStyle name="Comma 2 2 603" xfId="1588"/>
    <cellStyle name="Comma 2 2 604" xfId="1589"/>
    <cellStyle name="Comma 2 2 605" xfId="1590"/>
    <cellStyle name="Comma 2 2 606" xfId="1591"/>
    <cellStyle name="Comma 2 2 607" xfId="1592"/>
    <cellStyle name="Comma 2 2 608" xfId="1593"/>
    <cellStyle name="Comma 2 2 609" xfId="1594"/>
    <cellStyle name="Comma 2 2 61" xfId="1595"/>
    <cellStyle name="Comma 2 2 610" xfId="1596"/>
    <cellStyle name="Comma 2 2 611" xfId="1597"/>
    <cellStyle name="Comma 2 2 612" xfId="1598"/>
    <cellStyle name="Comma 2 2 613" xfId="1599"/>
    <cellStyle name="Comma 2 2 614" xfId="1600"/>
    <cellStyle name="Comma 2 2 615" xfId="1601"/>
    <cellStyle name="Comma 2 2 616" xfId="1602"/>
    <cellStyle name="Comma 2 2 617" xfId="1603"/>
    <cellStyle name="Comma 2 2 618" xfId="1604"/>
    <cellStyle name="Comma 2 2 619" xfId="1605"/>
    <cellStyle name="Comma 2 2 62" xfId="1606"/>
    <cellStyle name="Comma 2 2 620" xfId="1607"/>
    <cellStyle name="Comma 2 2 621" xfId="1608"/>
    <cellStyle name="Comma 2 2 622" xfId="1609"/>
    <cellStyle name="Comma 2 2 623" xfId="1610"/>
    <cellStyle name="Comma 2 2 624" xfId="1611"/>
    <cellStyle name="Comma 2 2 625" xfId="1612"/>
    <cellStyle name="Comma 2 2 626" xfId="1613"/>
    <cellStyle name="Comma 2 2 627" xfId="1614"/>
    <cellStyle name="Comma 2 2 628" xfId="1615"/>
    <cellStyle name="Comma 2 2 629" xfId="1616"/>
    <cellStyle name="Comma 2 2 63" xfId="1617"/>
    <cellStyle name="Comma 2 2 630" xfId="1618"/>
    <cellStyle name="Comma 2 2 631" xfId="1619"/>
    <cellStyle name="Comma 2 2 632" xfId="1620"/>
    <cellStyle name="Comma 2 2 633" xfId="1621"/>
    <cellStyle name="Comma 2 2 634" xfId="1622"/>
    <cellStyle name="Comma 2 2 635" xfId="1623"/>
    <cellStyle name="Comma 2 2 636" xfId="1624"/>
    <cellStyle name="Comma 2 2 637" xfId="1625"/>
    <cellStyle name="Comma 2 2 638" xfId="1626"/>
    <cellStyle name="Comma 2 2 639" xfId="1627"/>
    <cellStyle name="Comma 2 2 64" xfId="1628"/>
    <cellStyle name="Comma 2 2 640" xfId="1629"/>
    <cellStyle name="Comma 2 2 641" xfId="1630"/>
    <cellStyle name="Comma 2 2 642" xfId="1631"/>
    <cellStyle name="Comma 2 2 643" xfId="1632"/>
    <cellStyle name="Comma 2 2 644" xfId="1633"/>
    <cellStyle name="Comma 2 2 645" xfId="1634"/>
    <cellStyle name="Comma 2 2 646" xfId="1635"/>
    <cellStyle name="Comma 2 2 647" xfId="1636"/>
    <cellStyle name="Comma 2 2 648" xfId="1637"/>
    <cellStyle name="Comma 2 2 649" xfId="1638"/>
    <cellStyle name="Comma 2 2 65" xfId="1639"/>
    <cellStyle name="Comma 2 2 650" xfId="1640"/>
    <cellStyle name="Comma 2 2 651" xfId="1641"/>
    <cellStyle name="Comma 2 2 652" xfId="1642"/>
    <cellStyle name="Comma 2 2 653" xfId="1643"/>
    <cellStyle name="Comma 2 2 654" xfId="1644"/>
    <cellStyle name="Comma 2 2 655" xfId="1645"/>
    <cellStyle name="Comma 2 2 656" xfId="1646"/>
    <cellStyle name="Comma 2 2 657" xfId="1647"/>
    <cellStyle name="Comma 2 2 658" xfId="1648"/>
    <cellStyle name="Comma 2 2 659" xfId="1649"/>
    <cellStyle name="Comma 2 2 66" xfId="1650"/>
    <cellStyle name="Comma 2 2 660" xfId="1651"/>
    <cellStyle name="Comma 2 2 661" xfId="1652"/>
    <cellStyle name="Comma 2 2 662" xfId="1653"/>
    <cellStyle name="Comma 2 2 663" xfId="1654"/>
    <cellStyle name="Comma 2 2 664" xfId="1655"/>
    <cellStyle name="Comma 2 2 665" xfId="1656"/>
    <cellStyle name="Comma 2 2 666" xfId="1657"/>
    <cellStyle name="Comma 2 2 667" xfId="1658"/>
    <cellStyle name="Comma 2 2 668" xfId="1659"/>
    <cellStyle name="Comma 2 2 669" xfId="1660"/>
    <cellStyle name="Comma 2 2 67" xfId="1661"/>
    <cellStyle name="Comma 2 2 670" xfId="1662"/>
    <cellStyle name="Comma 2 2 671" xfId="1663"/>
    <cellStyle name="Comma 2 2 672" xfId="1664"/>
    <cellStyle name="Comma 2 2 673" xfId="1665"/>
    <cellStyle name="Comma 2 2 674" xfId="1666"/>
    <cellStyle name="Comma 2 2 675" xfId="1667"/>
    <cellStyle name="Comma 2 2 676" xfId="1668"/>
    <cellStyle name="Comma 2 2 677" xfId="1669"/>
    <cellStyle name="Comma 2 2 678" xfId="1670"/>
    <cellStyle name="Comma 2 2 679" xfId="1671"/>
    <cellStyle name="Comma 2 2 68" xfId="1672"/>
    <cellStyle name="Comma 2 2 680" xfId="1673"/>
    <cellStyle name="Comma 2 2 681" xfId="1674"/>
    <cellStyle name="Comma 2 2 682" xfId="1675"/>
    <cellStyle name="Comma 2 2 683" xfId="1676"/>
    <cellStyle name="Comma 2 2 684" xfId="1677"/>
    <cellStyle name="Comma 2 2 685" xfId="1678"/>
    <cellStyle name="Comma 2 2 686" xfId="1679"/>
    <cellStyle name="Comma 2 2 687" xfId="1680"/>
    <cellStyle name="Comma 2 2 688" xfId="1681"/>
    <cellStyle name="Comma 2 2 689" xfId="1682"/>
    <cellStyle name="Comma 2 2 69" xfId="1683"/>
    <cellStyle name="Comma 2 2 690" xfId="1684"/>
    <cellStyle name="Comma 2 2 691" xfId="1685"/>
    <cellStyle name="Comma 2 2 692" xfId="1686"/>
    <cellStyle name="Comma 2 2 693" xfId="1687"/>
    <cellStyle name="Comma 2 2 694" xfId="1688"/>
    <cellStyle name="Comma 2 2 695" xfId="1689"/>
    <cellStyle name="Comma 2 2 696" xfId="1690"/>
    <cellStyle name="Comma 2 2 697" xfId="1691"/>
    <cellStyle name="Comma 2 2 698" xfId="1692"/>
    <cellStyle name="Comma 2 2 699" xfId="1693"/>
    <cellStyle name="Comma 2 2 7" xfId="1694"/>
    <cellStyle name="Comma 2 2 70" xfId="1695"/>
    <cellStyle name="Comma 2 2 700" xfId="1696"/>
    <cellStyle name="Comma 2 2 701" xfId="1697"/>
    <cellStyle name="Comma 2 2 702" xfId="1698"/>
    <cellStyle name="Comma 2 2 703" xfId="1699"/>
    <cellStyle name="Comma 2 2 704" xfId="1700"/>
    <cellStyle name="Comma 2 2 705" xfId="1701"/>
    <cellStyle name="Comma 2 2 706" xfId="1702"/>
    <cellStyle name="Comma 2 2 707" xfId="1703"/>
    <cellStyle name="Comma 2 2 708" xfId="1704"/>
    <cellStyle name="Comma 2 2 709" xfId="1705"/>
    <cellStyle name="Comma 2 2 71" xfId="1706"/>
    <cellStyle name="Comma 2 2 710" xfId="1707"/>
    <cellStyle name="Comma 2 2 711" xfId="1708"/>
    <cellStyle name="Comma 2 2 712" xfId="1709"/>
    <cellStyle name="Comma 2 2 713" xfId="1710"/>
    <cellStyle name="Comma 2 2 714" xfId="1711"/>
    <cellStyle name="Comma 2 2 715" xfId="1712"/>
    <cellStyle name="Comma 2 2 716" xfId="1713"/>
    <cellStyle name="Comma 2 2 717" xfId="1714"/>
    <cellStyle name="Comma 2 2 718" xfId="1715"/>
    <cellStyle name="Comma 2 2 719" xfId="1716"/>
    <cellStyle name="Comma 2 2 72" xfId="1717"/>
    <cellStyle name="Comma 2 2 720" xfId="1718"/>
    <cellStyle name="Comma 2 2 721" xfId="1719"/>
    <cellStyle name="Comma 2 2 722" xfId="1720"/>
    <cellStyle name="Comma 2 2 723" xfId="1721"/>
    <cellStyle name="Comma 2 2 724" xfId="1722"/>
    <cellStyle name="Comma 2 2 725" xfId="1723"/>
    <cellStyle name="Comma 2 2 726" xfId="1724"/>
    <cellStyle name="Comma 2 2 727" xfId="1725"/>
    <cellStyle name="Comma 2 2 728" xfId="1726"/>
    <cellStyle name="Comma 2 2 729" xfId="1727"/>
    <cellStyle name="Comma 2 2 73" xfId="1728"/>
    <cellStyle name="Comma 2 2 730" xfId="1729"/>
    <cellStyle name="Comma 2 2 731" xfId="1730"/>
    <cellStyle name="Comma 2 2 732" xfId="1731"/>
    <cellStyle name="Comma 2 2 733" xfId="1732"/>
    <cellStyle name="Comma 2 2 734" xfId="1733"/>
    <cellStyle name="Comma 2 2 735" xfId="1734"/>
    <cellStyle name="Comma 2 2 736" xfId="1735"/>
    <cellStyle name="Comma 2 2 737" xfId="1736"/>
    <cellStyle name="Comma 2 2 738" xfId="1737"/>
    <cellStyle name="Comma 2 2 739" xfId="1738"/>
    <cellStyle name="Comma 2 2 74" xfId="1739"/>
    <cellStyle name="Comma 2 2 740" xfId="1740"/>
    <cellStyle name="Comma 2 2 741" xfId="1741"/>
    <cellStyle name="Comma 2 2 742" xfId="1742"/>
    <cellStyle name="Comma 2 2 743" xfId="1743"/>
    <cellStyle name="Comma 2 2 744" xfId="1744"/>
    <cellStyle name="Comma 2 2 745" xfId="1745"/>
    <cellStyle name="Comma 2 2 746" xfId="1746"/>
    <cellStyle name="Comma 2 2 747" xfId="1747"/>
    <cellStyle name="Comma 2 2 748" xfId="1748"/>
    <cellStyle name="Comma 2 2 749" xfId="1749"/>
    <cellStyle name="Comma 2 2 75" xfId="1750"/>
    <cellStyle name="Comma 2 2 750" xfId="1751"/>
    <cellStyle name="Comma 2 2 751" xfId="1752"/>
    <cellStyle name="Comma 2 2 752" xfId="1753"/>
    <cellStyle name="Comma 2 2 753" xfId="1754"/>
    <cellStyle name="Comma 2 2 754" xfId="1755"/>
    <cellStyle name="Comma 2 2 755" xfId="1756"/>
    <cellStyle name="Comma 2 2 756" xfId="1757"/>
    <cellStyle name="Comma 2 2 757" xfId="1758"/>
    <cellStyle name="Comma 2 2 758" xfId="1759"/>
    <cellStyle name="Comma 2 2 759" xfId="1760"/>
    <cellStyle name="Comma 2 2 76" xfId="1761"/>
    <cellStyle name="Comma 2 2 760" xfId="1762"/>
    <cellStyle name="Comma 2 2 761" xfId="1763"/>
    <cellStyle name="Comma 2 2 762" xfId="1764"/>
    <cellStyle name="Comma 2 2 763" xfId="1765"/>
    <cellStyle name="Comma 2 2 764" xfId="1766"/>
    <cellStyle name="Comma 2 2 765" xfId="1767"/>
    <cellStyle name="Comma 2 2 766" xfId="1768"/>
    <cellStyle name="Comma 2 2 767" xfId="1769"/>
    <cellStyle name="Comma 2 2 768" xfId="1770"/>
    <cellStyle name="Comma 2 2 769" xfId="1771"/>
    <cellStyle name="Comma 2 2 77" xfId="1772"/>
    <cellStyle name="Comma 2 2 770" xfId="1773"/>
    <cellStyle name="Comma 2 2 771" xfId="1774"/>
    <cellStyle name="Comma 2 2 772" xfId="1775"/>
    <cellStyle name="Comma 2 2 773" xfId="1776"/>
    <cellStyle name="Comma 2 2 774" xfId="1777"/>
    <cellStyle name="Comma 2 2 775" xfId="1778"/>
    <cellStyle name="Comma 2 2 776" xfId="1779"/>
    <cellStyle name="Comma 2 2 777" xfId="1780"/>
    <cellStyle name="Comma 2 2 778" xfId="1781"/>
    <cellStyle name="Comma 2 2 779" xfId="1782"/>
    <cellStyle name="Comma 2 2 78" xfId="1783"/>
    <cellStyle name="Comma 2 2 780" xfId="1784"/>
    <cellStyle name="Comma 2 2 781" xfId="1785"/>
    <cellStyle name="Comma 2 2 782" xfId="1786"/>
    <cellStyle name="Comma 2 2 783" xfId="1787"/>
    <cellStyle name="Comma 2 2 784" xfId="1788"/>
    <cellStyle name="Comma 2 2 785" xfId="1789"/>
    <cellStyle name="Comma 2 2 786" xfId="1790"/>
    <cellStyle name="Comma 2 2 787" xfId="1791"/>
    <cellStyle name="Comma 2 2 788" xfId="1792"/>
    <cellStyle name="Comma 2 2 789" xfId="1793"/>
    <cellStyle name="Comma 2 2 79" xfId="1794"/>
    <cellStyle name="Comma 2 2 790" xfId="1795"/>
    <cellStyle name="Comma 2 2 791" xfId="1796"/>
    <cellStyle name="Comma 2 2 792" xfId="1797"/>
    <cellStyle name="Comma 2 2 793" xfId="1798"/>
    <cellStyle name="Comma 2 2 794" xfId="1799"/>
    <cellStyle name="Comma 2 2 795" xfId="1800"/>
    <cellStyle name="Comma 2 2 796" xfId="1801"/>
    <cellStyle name="Comma 2 2 797" xfId="1802"/>
    <cellStyle name="Comma 2 2 798" xfId="1803"/>
    <cellStyle name="Comma 2 2 799" xfId="1804"/>
    <cellStyle name="Comma 2 2 8" xfId="1805"/>
    <cellStyle name="Comma 2 2 80" xfId="1806"/>
    <cellStyle name="Comma 2 2 800" xfId="1807"/>
    <cellStyle name="Comma 2 2 801" xfId="1808"/>
    <cellStyle name="Comma 2 2 802" xfId="1809"/>
    <cellStyle name="Comma 2 2 803" xfId="1810"/>
    <cellStyle name="Comma 2 2 804" xfId="1811"/>
    <cellStyle name="Comma 2 2 805" xfId="1812"/>
    <cellStyle name="Comma 2 2 806" xfId="1813"/>
    <cellStyle name="Comma 2 2 807" xfId="1814"/>
    <cellStyle name="Comma 2 2 808" xfId="1815"/>
    <cellStyle name="Comma 2 2 809" xfId="1816"/>
    <cellStyle name="Comma 2 2 81" xfId="1817"/>
    <cellStyle name="Comma 2 2 810" xfId="1818"/>
    <cellStyle name="Comma 2 2 811" xfId="1819"/>
    <cellStyle name="Comma 2 2 812" xfId="1820"/>
    <cellStyle name="Comma 2 2 813" xfId="1821"/>
    <cellStyle name="Comma 2 2 814" xfId="1822"/>
    <cellStyle name="Comma 2 2 815" xfId="1823"/>
    <cellStyle name="Comma 2 2 816" xfId="1824"/>
    <cellStyle name="Comma 2 2 817" xfId="1825"/>
    <cellStyle name="Comma 2 2 818" xfId="1826"/>
    <cellStyle name="Comma 2 2 819" xfId="1827"/>
    <cellStyle name="Comma 2 2 82" xfId="1828"/>
    <cellStyle name="Comma 2 2 820" xfId="1829"/>
    <cellStyle name="Comma 2 2 821" xfId="1830"/>
    <cellStyle name="Comma 2 2 822" xfId="1831"/>
    <cellStyle name="Comma 2 2 823" xfId="1832"/>
    <cellStyle name="Comma 2 2 824" xfId="1833"/>
    <cellStyle name="Comma 2 2 825" xfId="1834"/>
    <cellStyle name="Comma 2 2 826" xfId="1835"/>
    <cellStyle name="Comma 2 2 827" xfId="1836"/>
    <cellStyle name="Comma 2 2 828" xfId="1837"/>
    <cellStyle name="Comma 2 2 829" xfId="1838"/>
    <cellStyle name="Comma 2 2 83" xfId="1839"/>
    <cellStyle name="Comma 2 2 830" xfId="1840"/>
    <cellStyle name="Comma 2 2 831" xfId="1841"/>
    <cellStyle name="Comma 2 2 832" xfId="1842"/>
    <cellStyle name="Comma 2 2 833" xfId="1843"/>
    <cellStyle name="Comma 2 2 834" xfId="1844"/>
    <cellStyle name="Comma 2 2 835" xfId="1845"/>
    <cellStyle name="Comma 2 2 836" xfId="1846"/>
    <cellStyle name="Comma 2 2 837" xfId="1847"/>
    <cellStyle name="Comma 2 2 838" xfId="1848"/>
    <cellStyle name="Comma 2 2 839" xfId="1849"/>
    <cellStyle name="Comma 2 2 84" xfId="1850"/>
    <cellStyle name="Comma 2 2 840" xfId="1851"/>
    <cellStyle name="Comma 2 2 841" xfId="1852"/>
    <cellStyle name="Comma 2 2 842" xfId="1853"/>
    <cellStyle name="Comma 2 2 843" xfId="1854"/>
    <cellStyle name="Comma 2 2 844" xfId="1855"/>
    <cellStyle name="Comma 2 2 845" xfId="1856"/>
    <cellStyle name="Comma 2 2 846" xfId="1857"/>
    <cellStyle name="Comma 2 2 847" xfId="1858"/>
    <cellStyle name="Comma 2 2 848" xfId="1859"/>
    <cellStyle name="Comma 2 2 849" xfId="1860"/>
    <cellStyle name="Comma 2 2 85" xfId="1861"/>
    <cellStyle name="Comma 2 2 850" xfId="1862"/>
    <cellStyle name="Comma 2 2 851" xfId="1863"/>
    <cellStyle name="Comma 2 2 852" xfId="1864"/>
    <cellStyle name="Comma 2 2 853" xfId="1865"/>
    <cellStyle name="Comma 2 2 854" xfId="1866"/>
    <cellStyle name="Comma 2 2 855" xfId="1867"/>
    <cellStyle name="Comma 2 2 856" xfId="1868"/>
    <cellStyle name="Comma 2 2 857" xfId="1869"/>
    <cellStyle name="Comma 2 2 858" xfId="1870"/>
    <cellStyle name="Comma 2 2 859" xfId="1871"/>
    <cellStyle name="Comma 2 2 86" xfId="1872"/>
    <cellStyle name="Comma 2 2 860" xfId="1873"/>
    <cellStyle name="Comma 2 2 861" xfId="1874"/>
    <cellStyle name="Comma 2 2 862" xfId="1875"/>
    <cellStyle name="Comma 2 2 863" xfId="1876"/>
    <cellStyle name="Comma 2 2 864" xfId="1877"/>
    <cellStyle name="Comma 2 2 865" xfId="1878"/>
    <cellStyle name="Comma 2 2 866" xfId="1879"/>
    <cellStyle name="Comma 2 2 867" xfId="1880"/>
    <cellStyle name="Comma 2 2 868" xfId="1881"/>
    <cellStyle name="Comma 2 2 869" xfId="1882"/>
    <cellStyle name="Comma 2 2 87" xfId="1883"/>
    <cellStyle name="Comma 2 2 870" xfId="1884"/>
    <cellStyle name="Comma 2 2 871" xfId="1885"/>
    <cellStyle name="Comma 2 2 872" xfId="1886"/>
    <cellStyle name="Comma 2 2 873" xfId="1887"/>
    <cellStyle name="Comma 2 2 874" xfId="1888"/>
    <cellStyle name="Comma 2 2 875" xfId="1889"/>
    <cellStyle name="Comma 2 2 876" xfId="1890"/>
    <cellStyle name="Comma 2 2 877" xfId="1891"/>
    <cellStyle name="Comma 2 2 878" xfId="1892"/>
    <cellStyle name="Comma 2 2 879" xfId="1893"/>
    <cellStyle name="Comma 2 2 88" xfId="1894"/>
    <cellStyle name="Comma 2 2 880" xfId="1895"/>
    <cellStyle name="Comma 2 2 881" xfId="1896"/>
    <cellStyle name="Comma 2 2 882" xfId="1897"/>
    <cellStyle name="Comma 2 2 883" xfId="1898"/>
    <cellStyle name="Comma 2 2 884" xfId="1899"/>
    <cellStyle name="Comma 2 2 885" xfId="1900"/>
    <cellStyle name="Comma 2 2 886" xfId="1901"/>
    <cellStyle name="Comma 2 2 887" xfId="1902"/>
    <cellStyle name="Comma 2 2 888" xfId="1903"/>
    <cellStyle name="Comma 2 2 889" xfId="1904"/>
    <cellStyle name="Comma 2 2 89" xfId="1905"/>
    <cellStyle name="Comma 2 2 890" xfId="1906"/>
    <cellStyle name="Comma 2 2 891" xfId="1907"/>
    <cellStyle name="Comma 2 2 892" xfId="1908"/>
    <cellStyle name="Comma 2 2 893" xfId="1909"/>
    <cellStyle name="Comma 2 2 894" xfId="1910"/>
    <cellStyle name="Comma 2 2 895" xfId="1911"/>
    <cellStyle name="Comma 2 2 896" xfId="1912"/>
    <cellStyle name="Comma 2 2 897" xfId="1913"/>
    <cellStyle name="Comma 2 2 898" xfId="1914"/>
    <cellStyle name="Comma 2 2 899" xfId="1915"/>
    <cellStyle name="Comma 2 2 9" xfId="1916"/>
    <cellStyle name="Comma 2 2 90" xfId="1917"/>
    <cellStyle name="Comma 2 2 900" xfId="1918"/>
    <cellStyle name="Comma 2 2 901" xfId="1919"/>
    <cellStyle name="Comma 2 2 902" xfId="1920"/>
    <cellStyle name="Comma 2 2 903" xfId="1921"/>
    <cellStyle name="Comma 2 2 904" xfId="1922"/>
    <cellStyle name="Comma 2 2 905" xfId="1923"/>
    <cellStyle name="Comma 2 2 906" xfId="1924"/>
    <cellStyle name="Comma 2 2 907" xfId="1925"/>
    <cellStyle name="Comma 2 2 908" xfId="1926"/>
    <cellStyle name="Comma 2 2 909" xfId="1927"/>
    <cellStyle name="Comma 2 2 91" xfId="1928"/>
    <cellStyle name="Comma 2 2 910" xfId="1929"/>
    <cellStyle name="Comma 2 2 911" xfId="1930"/>
    <cellStyle name="Comma 2 2 912" xfId="1931"/>
    <cellStyle name="Comma 2 2 913" xfId="1932"/>
    <cellStyle name="Comma 2 2 914" xfId="1933"/>
    <cellStyle name="Comma 2 2 915" xfId="1934"/>
    <cellStyle name="Comma 2 2 916" xfId="1935"/>
    <cellStyle name="Comma 2 2 917" xfId="1936"/>
    <cellStyle name="Comma 2 2 918" xfId="1937"/>
    <cellStyle name="Comma 2 2 919" xfId="1938"/>
    <cellStyle name="Comma 2 2 92" xfId="1939"/>
    <cellStyle name="Comma 2 2 920" xfId="1940"/>
    <cellStyle name="Comma 2 2 921" xfId="1941"/>
    <cellStyle name="Comma 2 2 922" xfId="1942"/>
    <cellStyle name="Comma 2 2 923" xfId="1943"/>
    <cellStyle name="Comma 2 2 924" xfId="1944"/>
    <cellStyle name="Comma 2 2 925" xfId="1945"/>
    <cellStyle name="Comma 2 2 926" xfId="1946"/>
    <cellStyle name="Comma 2 2 927" xfId="1947"/>
    <cellStyle name="Comma 2 2 928" xfId="1948"/>
    <cellStyle name="Comma 2 2 929" xfId="1949"/>
    <cellStyle name="Comma 2 2 93" xfId="1950"/>
    <cellStyle name="Comma 2 2 930" xfId="1951"/>
    <cellStyle name="Comma 2 2 931" xfId="1952"/>
    <cellStyle name="Comma 2 2 932" xfId="1953"/>
    <cellStyle name="Comma 2 2 933" xfId="1954"/>
    <cellStyle name="Comma 2 2 934" xfId="1955"/>
    <cellStyle name="Comma 2 2 935" xfId="1956"/>
    <cellStyle name="Comma 2 2 936" xfId="1957"/>
    <cellStyle name="Comma 2 2 937" xfId="1958"/>
    <cellStyle name="Comma 2 2 938" xfId="1959"/>
    <cellStyle name="Comma 2 2 939" xfId="1960"/>
    <cellStyle name="Comma 2 2 94" xfId="1961"/>
    <cellStyle name="Comma 2 2 940" xfId="1962"/>
    <cellStyle name="Comma 2 2 941" xfId="1963"/>
    <cellStyle name="Comma 2 2 942" xfId="1964"/>
    <cellStyle name="Comma 2 2 943" xfId="1965"/>
    <cellStyle name="Comma 2 2 944" xfId="1966"/>
    <cellStyle name="Comma 2 2 945" xfId="1967"/>
    <cellStyle name="Comma 2 2 946" xfId="1968"/>
    <cellStyle name="Comma 2 2 947" xfId="1969"/>
    <cellStyle name="Comma 2 2 948" xfId="1970"/>
    <cellStyle name="Comma 2 2 949" xfId="1971"/>
    <cellStyle name="Comma 2 2 95" xfId="1972"/>
    <cellStyle name="Comma 2 2 950" xfId="1973"/>
    <cellStyle name="Comma 2 2 951" xfId="1974"/>
    <cellStyle name="Comma 2 2 952" xfId="1975"/>
    <cellStyle name="Comma 2 2 953" xfId="1976"/>
    <cellStyle name="Comma 2 2 954" xfId="1977"/>
    <cellStyle name="Comma 2 2 955" xfId="1978"/>
    <cellStyle name="Comma 2 2 956" xfId="1979"/>
    <cellStyle name="Comma 2 2 957" xfId="1980"/>
    <cellStyle name="Comma 2 2 958" xfId="1981"/>
    <cellStyle name="Comma 2 2 959" xfId="1982"/>
    <cellStyle name="Comma 2 2 96" xfId="1983"/>
    <cellStyle name="Comma 2 2 960" xfId="1984"/>
    <cellStyle name="Comma 2 2 961" xfId="1985"/>
    <cellStyle name="Comma 2 2 962" xfId="1986"/>
    <cellStyle name="Comma 2 2 963" xfId="1987"/>
    <cellStyle name="Comma 2 2 964" xfId="1988"/>
    <cellStyle name="Comma 2 2 965" xfId="1989"/>
    <cellStyle name="Comma 2 2 966" xfId="1990"/>
    <cellStyle name="Comma 2 2 967" xfId="1991"/>
    <cellStyle name="Comma 2 2 968" xfId="1992"/>
    <cellStyle name="Comma 2 2 969" xfId="1993"/>
    <cellStyle name="Comma 2 2 97" xfId="1994"/>
    <cellStyle name="Comma 2 2 970" xfId="1995"/>
    <cellStyle name="Comma 2 2 971" xfId="1996"/>
    <cellStyle name="Comma 2 2 972" xfId="1997"/>
    <cellStyle name="Comma 2 2 973" xfId="1998"/>
    <cellStyle name="Comma 2 2 974" xfId="1999"/>
    <cellStyle name="Comma 2 2 975" xfId="2000"/>
    <cellStyle name="Comma 2 2 976" xfId="2001"/>
    <cellStyle name="Comma 2 2 977" xfId="2002"/>
    <cellStyle name="Comma 2 2 978" xfId="2003"/>
    <cellStyle name="Comma 2 2 979" xfId="2004"/>
    <cellStyle name="Comma 2 2 98" xfId="2005"/>
    <cellStyle name="Comma 2 2 980" xfId="2006"/>
    <cellStyle name="Comma 2 2 981" xfId="2007"/>
    <cellStyle name="Comma 2 2 982" xfId="2008"/>
    <cellStyle name="Comma 2 2 983" xfId="2009"/>
    <cellStyle name="Comma 2 2 984" xfId="2010"/>
    <cellStyle name="Comma 2 2 985" xfId="2011"/>
    <cellStyle name="Comma 2 2 986" xfId="2012"/>
    <cellStyle name="Comma 2 2 987" xfId="2013"/>
    <cellStyle name="Comma 2 2 988" xfId="2014"/>
    <cellStyle name="Comma 2 2 989" xfId="2015"/>
    <cellStyle name="Comma 2 2 99" xfId="2016"/>
    <cellStyle name="Comma 2 2 990" xfId="2017"/>
    <cellStyle name="Comma 2 2 991" xfId="2018"/>
    <cellStyle name="Comma 2 2 992" xfId="2019"/>
    <cellStyle name="Comma 2 2 993" xfId="2020"/>
    <cellStyle name="Comma 2 2 994" xfId="2021"/>
    <cellStyle name="Comma 2 2 995" xfId="2022"/>
    <cellStyle name="Comma 2 2 996" xfId="2023"/>
    <cellStyle name="Comma 2 2 997" xfId="2024"/>
    <cellStyle name="Comma 2 2 998" xfId="2025"/>
    <cellStyle name="Comma 2 2 999" xfId="2026"/>
    <cellStyle name="Comma 2 20" xfId="2027"/>
    <cellStyle name="Comma 2 21" xfId="2028"/>
    <cellStyle name="Comma 2 22" xfId="2029"/>
    <cellStyle name="Comma 2 23" xfId="2030"/>
    <cellStyle name="Comma 2 24" xfId="2031"/>
    <cellStyle name="Comma 2 25" xfId="2032"/>
    <cellStyle name="Comma 2 26" xfId="2033"/>
    <cellStyle name="Comma 2 27" xfId="2034"/>
    <cellStyle name="Comma 2 28" xfId="2035"/>
    <cellStyle name="Comma 2 29" xfId="2036"/>
    <cellStyle name="Comma 2 3" xfId="2037"/>
    <cellStyle name="Comma 2 3 2" xfId="2038"/>
    <cellStyle name="Comma 2 30" xfId="2039"/>
    <cellStyle name="Comma 2 31" xfId="2040"/>
    <cellStyle name="Comma 2 32" xfId="2041"/>
    <cellStyle name="Comma 2 33" xfId="2042"/>
    <cellStyle name="Comma 2 34" xfId="2043"/>
    <cellStyle name="Comma 2 35" xfId="2044"/>
    <cellStyle name="Comma 2 36" xfId="2045"/>
    <cellStyle name="Comma 2 37" xfId="2046"/>
    <cellStyle name="Comma 2 38" xfId="2047"/>
    <cellStyle name="Comma 2 39" xfId="2048"/>
    <cellStyle name="Comma 2 4" xfId="2049"/>
    <cellStyle name="Comma 2 4 2" xfId="2050"/>
    <cellStyle name="Comma 2 40" xfId="2051"/>
    <cellStyle name="Comma 2 41" xfId="2052"/>
    <cellStyle name="Comma 2 42" xfId="2053"/>
    <cellStyle name="Comma 2 43" xfId="2054"/>
    <cellStyle name="Comma 2 44" xfId="2055"/>
    <cellStyle name="Comma 2 45" xfId="2056"/>
    <cellStyle name="Comma 2 46" xfId="2057"/>
    <cellStyle name="Comma 2 47" xfId="2058"/>
    <cellStyle name="Comma 2 48" xfId="2059"/>
    <cellStyle name="Comma 2 49" xfId="2060"/>
    <cellStyle name="Comma 2 5" xfId="2061"/>
    <cellStyle name="Comma 2 50" xfId="2062"/>
    <cellStyle name="Comma 2 51" xfId="2063"/>
    <cellStyle name="Comma 2 52" xfId="2064"/>
    <cellStyle name="Comma 2 53" xfId="2065"/>
    <cellStyle name="Comma 2 54" xfId="2066"/>
    <cellStyle name="Comma 2 55" xfId="2067"/>
    <cellStyle name="Comma 2 56" xfId="2068"/>
    <cellStyle name="Comma 2 57" xfId="2069"/>
    <cellStyle name="Comma 2 58" xfId="2070"/>
    <cellStyle name="Comma 2 59" xfId="2071"/>
    <cellStyle name="Comma 2 6" xfId="2072"/>
    <cellStyle name="Comma 2 6 2" xfId="2073"/>
    <cellStyle name="Comma 2 60" xfId="2074"/>
    <cellStyle name="Comma 2 61" xfId="2075"/>
    <cellStyle name="Comma 2 62" xfId="2076"/>
    <cellStyle name="Comma 2 63" xfId="2077"/>
    <cellStyle name="Comma 2 64" xfId="2078"/>
    <cellStyle name="Comma 2 65" xfId="2079"/>
    <cellStyle name="Comma 2 66" xfId="2080"/>
    <cellStyle name="Comma 2 67" xfId="2081"/>
    <cellStyle name="Comma 2 68" xfId="2082"/>
    <cellStyle name="Comma 2 69" xfId="2083"/>
    <cellStyle name="Comma 2 7" xfId="2084"/>
    <cellStyle name="Comma 2 70" xfId="2085"/>
    <cellStyle name="Comma 2 71" xfId="2086"/>
    <cellStyle name="Comma 2 72" xfId="2087"/>
    <cellStyle name="Comma 2 73" xfId="2088"/>
    <cellStyle name="Comma 2 74" xfId="2089"/>
    <cellStyle name="Comma 2 75" xfId="2090"/>
    <cellStyle name="Comma 2 76" xfId="2091"/>
    <cellStyle name="Comma 2 77" xfId="2092"/>
    <cellStyle name="Comma 2 78" xfId="2093"/>
    <cellStyle name="Comma 2 79" xfId="2094"/>
    <cellStyle name="Comma 2 8" xfId="2095"/>
    <cellStyle name="Comma 2 80" xfId="2096"/>
    <cellStyle name="Comma 2 81" xfId="2097"/>
    <cellStyle name="Comma 2 82" xfId="2098"/>
    <cellStyle name="Comma 2 83" xfId="2099"/>
    <cellStyle name="Comma 2 84" xfId="2100"/>
    <cellStyle name="Comma 2 85" xfId="2101"/>
    <cellStyle name="Comma 2 86" xfId="2102"/>
    <cellStyle name="Comma 2 87" xfId="2103"/>
    <cellStyle name="Comma 2 88" xfId="2104"/>
    <cellStyle name="Comma 2 89" xfId="2105"/>
    <cellStyle name="Comma 2 9" xfId="2106"/>
    <cellStyle name="Comma 2 90" xfId="2107"/>
    <cellStyle name="Comma 2 91" xfId="2108"/>
    <cellStyle name="Comma 2 92" xfId="2109"/>
    <cellStyle name="Comma 2 93" xfId="2110"/>
    <cellStyle name="Comma 2 94" xfId="2111"/>
    <cellStyle name="Comma 2 95" xfId="2112"/>
    <cellStyle name="Comma 2 96" xfId="2113"/>
    <cellStyle name="Comma 2 97" xfId="2114"/>
    <cellStyle name="Comma 2 98" xfId="2115"/>
    <cellStyle name="Comma 2 99" xfId="2116"/>
    <cellStyle name="Comma 2_Regulatory Template" xfId="2117"/>
    <cellStyle name="Comma 20" xfId="2118"/>
    <cellStyle name="Comma 20 2" xfId="6115"/>
    <cellStyle name="Comma 21" xfId="2119"/>
    <cellStyle name="Comma 21 2" xfId="6116"/>
    <cellStyle name="Comma 22" xfId="6117"/>
    <cellStyle name="Comma 23" xfId="7405"/>
    <cellStyle name="Comma 24" xfId="7406"/>
    <cellStyle name="Comma 25" xfId="7407"/>
    <cellStyle name="Comma 26" xfId="7408"/>
    <cellStyle name="Comma 27" xfId="7409"/>
    <cellStyle name="Comma 3" xfId="42"/>
    <cellStyle name="Comma 3 2" xfId="43"/>
    <cellStyle name="Comma 3 2 2" xfId="2120"/>
    <cellStyle name="Comma 3 2 3" xfId="7410"/>
    <cellStyle name="Comma 3 3" xfId="2121"/>
    <cellStyle name="Comma 3 3 2" xfId="2122"/>
    <cellStyle name="Comma 3 3 3" xfId="2123"/>
    <cellStyle name="Comma 3 3 3 2" xfId="6118"/>
    <cellStyle name="Comma 3 3 4" xfId="6119"/>
    <cellStyle name="Comma 3 4" xfId="2124"/>
    <cellStyle name="Comma 3 4 2" xfId="2125"/>
    <cellStyle name="Comma 3 5" xfId="2126"/>
    <cellStyle name="Comma 3 6" xfId="2127"/>
    <cellStyle name="Comma 3 6 2" xfId="6120"/>
    <cellStyle name="Comma 3 7" xfId="6121"/>
    <cellStyle name="Comma 3 8" xfId="6122"/>
    <cellStyle name="Comma 3 9" xfId="7411"/>
    <cellStyle name="Comma 4" xfId="2128"/>
    <cellStyle name="Comma 4 2" xfId="2129"/>
    <cellStyle name="Comma 4 3" xfId="7412"/>
    <cellStyle name="Comma 5" xfId="2130"/>
    <cellStyle name="Comma 5 2" xfId="2131"/>
    <cellStyle name="Comma 5 2 2" xfId="2132"/>
    <cellStyle name="Comma 5 3" xfId="2133"/>
    <cellStyle name="Comma 5 4" xfId="2134"/>
    <cellStyle name="Comma 5 4 2" xfId="2135"/>
    <cellStyle name="Comma 5 4 2 2" xfId="6123"/>
    <cellStyle name="Comma 5 4 3" xfId="6124"/>
    <cellStyle name="Comma 5 5" xfId="7413"/>
    <cellStyle name="Comma 6" xfId="2136"/>
    <cellStyle name="Comma 6 2" xfId="2137"/>
    <cellStyle name="Comma 7" xfId="2138"/>
    <cellStyle name="Comma 7 2" xfId="2139"/>
    <cellStyle name="Comma 7 3" xfId="2140"/>
    <cellStyle name="Comma 7 3 2" xfId="6125"/>
    <cellStyle name="Comma 7 4" xfId="6126"/>
    <cellStyle name="Comma 8" xfId="2141"/>
    <cellStyle name="Comma 8 2" xfId="2142"/>
    <cellStyle name="Comma 9" xfId="2143"/>
    <cellStyle name="Comma 9 2" xfId="2144"/>
    <cellStyle name="Comma 9 3" xfId="2145"/>
    <cellStyle name="Comma 9 3 2" xfId="6127"/>
    <cellStyle name="Comma 9 4" xfId="6128"/>
    <cellStyle name="Comma0" xfId="2146"/>
    <cellStyle name="Currency [0] 2" xfId="2147"/>
    <cellStyle name="Currency 10" xfId="2148"/>
    <cellStyle name="Currency 11" xfId="2149"/>
    <cellStyle name="Currency 11 2" xfId="2150"/>
    <cellStyle name="Currency 12" xfId="2151"/>
    <cellStyle name="Currency 12 2" xfId="6129"/>
    <cellStyle name="Currency 13" xfId="2152"/>
    <cellStyle name="Currency 13 2" xfId="6130"/>
    <cellStyle name="Currency 14" xfId="6131"/>
    <cellStyle name="Currency 15" xfId="7414"/>
    <cellStyle name="Currency 16" xfId="7415"/>
    <cellStyle name="Currency 17" xfId="7416"/>
    <cellStyle name="Currency 18" xfId="7417"/>
    <cellStyle name="Currency 19" xfId="7418"/>
    <cellStyle name="Currency 2" xfId="44"/>
    <cellStyle name="Currency 2 10" xfId="2153"/>
    <cellStyle name="Currency 2 100" xfId="2154"/>
    <cellStyle name="Currency 2 101" xfId="2155"/>
    <cellStyle name="Currency 2 102" xfId="2156"/>
    <cellStyle name="Currency 2 103" xfId="2157"/>
    <cellStyle name="Currency 2 104" xfId="2158"/>
    <cellStyle name="Currency 2 105" xfId="2159"/>
    <cellStyle name="Currency 2 106" xfId="2160"/>
    <cellStyle name="Currency 2 107" xfId="2161"/>
    <cellStyle name="Currency 2 108" xfId="2162"/>
    <cellStyle name="Currency 2 109" xfId="2163"/>
    <cellStyle name="Currency 2 11" xfId="2164"/>
    <cellStyle name="Currency 2 110" xfId="2165"/>
    <cellStyle name="Currency 2 111" xfId="2166"/>
    <cellStyle name="Currency 2 112" xfId="2167"/>
    <cellStyle name="Currency 2 113" xfId="2168"/>
    <cellStyle name="Currency 2 114" xfId="2169"/>
    <cellStyle name="Currency 2 115" xfId="2170"/>
    <cellStyle name="Currency 2 116" xfId="2171"/>
    <cellStyle name="Currency 2 117" xfId="2172"/>
    <cellStyle name="Currency 2 118" xfId="2173"/>
    <cellStyle name="Currency 2 119" xfId="2174"/>
    <cellStyle name="Currency 2 12" xfId="2175"/>
    <cellStyle name="Currency 2 120" xfId="2176"/>
    <cellStyle name="Currency 2 121" xfId="2177"/>
    <cellStyle name="Currency 2 122" xfId="2178"/>
    <cellStyle name="Currency 2 123" xfId="2179"/>
    <cellStyle name="Currency 2 124" xfId="2180"/>
    <cellStyle name="Currency 2 125" xfId="2181"/>
    <cellStyle name="Currency 2 126" xfId="2182"/>
    <cellStyle name="Currency 2 127" xfId="2183"/>
    <cellStyle name="Currency 2 128" xfId="2184"/>
    <cellStyle name="Currency 2 129" xfId="2185"/>
    <cellStyle name="Currency 2 13" xfId="2186"/>
    <cellStyle name="Currency 2 130" xfId="2187"/>
    <cellStyle name="Currency 2 131" xfId="2188"/>
    <cellStyle name="Currency 2 132" xfId="2189"/>
    <cellStyle name="Currency 2 133" xfId="2190"/>
    <cellStyle name="Currency 2 134" xfId="2191"/>
    <cellStyle name="Currency 2 135" xfId="2192"/>
    <cellStyle name="Currency 2 136" xfId="2193"/>
    <cellStyle name="Currency 2 137" xfId="2194"/>
    <cellStyle name="Currency 2 138" xfId="2195"/>
    <cellStyle name="Currency 2 139" xfId="2196"/>
    <cellStyle name="Currency 2 14" xfId="2197"/>
    <cellStyle name="Currency 2 140" xfId="2198"/>
    <cellStyle name="Currency 2 141" xfId="2199"/>
    <cellStyle name="Currency 2 142" xfId="2200"/>
    <cellStyle name="Currency 2 143" xfId="2201"/>
    <cellStyle name="Currency 2 144" xfId="2202"/>
    <cellStyle name="Currency 2 145" xfId="2203"/>
    <cellStyle name="Currency 2 146" xfId="2204"/>
    <cellStyle name="Currency 2 147" xfId="2205"/>
    <cellStyle name="Currency 2 148" xfId="2206"/>
    <cellStyle name="Currency 2 149" xfId="2207"/>
    <cellStyle name="Currency 2 15" xfId="2208"/>
    <cellStyle name="Currency 2 150" xfId="2209"/>
    <cellStyle name="Currency 2 151" xfId="2210"/>
    <cellStyle name="Currency 2 152" xfId="2211"/>
    <cellStyle name="Currency 2 153" xfId="2212"/>
    <cellStyle name="Currency 2 154" xfId="2213"/>
    <cellStyle name="Currency 2 155" xfId="2214"/>
    <cellStyle name="Currency 2 156" xfId="2215"/>
    <cellStyle name="Currency 2 157" xfId="2216"/>
    <cellStyle name="Currency 2 158" xfId="2217"/>
    <cellStyle name="Currency 2 159" xfId="2218"/>
    <cellStyle name="Currency 2 16" xfId="2219"/>
    <cellStyle name="Currency 2 160" xfId="2220"/>
    <cellStyle name="Currency 2 161" xfId="2221"/>
    <cellStyle name="Currency 2 162" xfId="2222"/>
    <cellStyle name="Currency 2 163" xfId="2223"/>
    <cellStyle name="Currency 2 164" xfId="2224"/>
    <cellStyle name="Currency 2 165" xfId="2225"/>
    <cellStyle name="Currency 2 166" xfId="2226"/>
    <cellStyle name="Currency 2 167" xfId="2227"/>
    <cellStyle name="Currency 2 168" xfId="2228"/>
    <cellStyle name="Currency 2 169" xfId="2229"/>
    <cellStyle name="Currency 2 17" xfId="2230"/>
    <cellStyle name="Currency 2 170" xfId="2231"/>
    <cellStyle name="Currency 2 171" xfId="2232"/>
    <cellStyle name="Currency 2 172" xfId="2233"/>
    <cellStyle name="Currency 2 173" xfId="2234"/>
    <cellStyle name="Currency 2 174" xfId="2235"/>
    <cellStyle name="Currency 2 175" xfId="2236"/>
    <cellStyle name="Currency 2 176" xfId="2237"/>
    <cellStyle name="Currency 2 177" xfId="2238"/>
    <cellStyle name="Currency 2 178" xfId="2239"/>
    <cellStyle name="Currency 2 179" xfId="2240"/>
    <cellStyle name="Currency 2 18" xfId="2241"/>
    <cellStyle name="Currency 2 180" xfId="2242"/>
    <cellStyle name="Currency 2 181" xfId="2243"/>
    <cellStyle name="Currency 2 182" xfId="2244"/>
    <cellStyle name="Currency 2 183" xfId="2245"/>
    <cellStyle name="Currency 2 184" xfId="2246"/>
    <cellStyle name="Currency 2 185" xfId="2247"/>
    <cellStyle name="Currency 2 186" xfId="2248"/>
    <cellStyle name="Currency 2 187" xfId="2249"/>
    <cellStyle name="Currency 2 188" xfId="2250"/>
    <cellStyle name="Currency 2 189" xfId="2251"/>
    <cellStyle name="Currency 2 19" xfId="2252"/>
    <cellStyle name="Currency 2 190" xfId="2253"/>
    <cellStyle name="Currency 2 191" xfId="2254"/>
    <cellStyle name="Currency 2 192" xfId="2255"/>
    <cellStyle name="Currency 2 193" xfId="2256"/>
    <cellStyle name="Currency 2 194" xfId="2257"/>
    <cellStyle name="Currency 2 195" xfId="2258"/>
    <cellStyle name="Currency 2 196" xfId="2259"/>
    <cellStyle name="Currency 2 197" xfId="2260"/>
    <cellStyle name="Currency 2 198" xfId="2261"/>
    <cellStyle name="Currency 2 199" xfId="2262"/>
    <cellStyle name="Currency 2 2" xfId="2263"/>
    <cellStyle name="Currency 2 20" xfId="2264"/>
    <cellStyle name="Currency 2 200" xfId="2265"/>
    <cellStyle name="Currency 2 201" xfId="2266"/>
    <cellStyle name="Currency 2 202" xfId="2267"/>
    <cellStyle name="Currency 2 203" xfId="2268"/>
    <cellStyle name="Currency 2 204" xfId="2269"/>
    <cellStyle name="Currency 2 205" xfId="2270"/>
    <cellStyle name="Currency 2 206" xfId="2271"/>
    <cellStyle name="Currency 2 207" xfId="2272"/>
    <cellStyle name="Currency 2 208" xfId="2273"/>
    <cellStyle name="Currency 2 209" xfId="2274"/>
    <cellStyle name="Currency 2 21" xfId="2275"/>
    <cellStyle name="Currency 2 210" xfId="2276"/>
    <cellStyle name="Currency 2 211" xfId="2277"/>
    <cellStyle name="Currency 2 212" xfId="2278"/>
    <cellStyle name="Currency 2 213" xfId="2279"/>
    <cellStyle name="Currency 2 214" xfId="2280"/>
    <cellStyle name="Currency 2 215" xfId="2281"/>
    <cellStyle name="Currency 2 216" xfId="2282"/>
    <cellStyle name="Currency 2 217" xfId="2283"/>
    <cellStyle name="Currency 2 218" xfId="2284"/>
    <cellStyle name="Currency 2 219" xfId="2285"/>
    <cellStyle name="Currency 2 22" xfId="2286"/>
    <cellStyle name="Currency 2 220" xfId="2287"/>
    <cellStyle name="Currency 2 221" xfId="2288"/>
    <cellStyle name="Currency 2 222" xfId="2289"/>
    <cellStyle name="Currency 2 223" xfId="2290"/>
    <cellStyle name="Currency 2 224" xfId="2291"/>
    <cellStyle name="Currency 2 225" xfId="2292"/>
    <cellStyle name="Currency 2 226" xfId="2293"/>
    <cellStyle name="Currency 2 227" xfId="2294"/>
    <cellStyle name="Currency 2 228" xfId="2295"/>
    <cellStyle name="Currency 2 229" xfId="2296"/>
    <cellStyle name="Currency 2 23" xfId="2297"/>
    <cellStyle name="Currency 2 230" xfId="2298"/>
    <cellStyle name="Currency 2 231" xfId="2299"/>
    <cellStyle name="Currency 2 232" xfId="2300"/>
    <cellStyle name="Currency 2 233" xfId="2301"/>
    <cellStyle name="Currency 2 234" xfId="2302"/>
    <cellStyle name="Currency 2 235" xfId="2303"/>
    <cellStyle name="Currency 2 236" xfId="2304"/>
    <cellStyle name="Currency 2 237" xfId="2305"/>
    <cellStyle name="Currency 2 238" xfId="2306"/>
    <cellStyle name="Currency 2 239" xfId="2307"/>
    <cellStyle name="Currency 2 24" xfId="2308"/>
    <cellStyle name="Currency 2 240" xfId="2309"/>
    <cellStyle name="Currency 2 241" xfId="2310"/>
    <cellStyle name="Currency 2 242" xfId="2311"/>
    <cellStyle name="Currency 2 243" xfId="2312"/>
    <cellStyle name="Currency 2 244" xfId="2313"/>
    <cellStyle name="Currency 2 245" xfId="2314"/>
    <cellStyle name="Currency 2 246" xfId="2315"/>
    <cellStyle name="Currency 2 247" xfId="2316"/>
    <cellStyle name="Currency 2 248" xfId="2317"/>
    <cellStyle name="Currency 2 249" xfId="2318"/>
    <cellStyle name="Currency 2 25" xfId="2319"/>
    <cellStyle name="Currency 2 250" xfId="2320"/>
    <cellStyle name="Currency 2 251" xfId="2321"/>
    <cellStyle name="Currency 2 252" xfId="2322"/>
    <cellStyle name="Currency 2 253" xfId="2323"/>
    <cellStyle name="Currency 2 254" xfId="2324"/>
    <cellStyle name="Currency 2 255" xfId="2325"/>
    <cellStyle name="Currency 2 256" xfId="2326"/>
    <cellStyle name="Currency 2 257" xfId="2327"/>
    <cellStyle name="Currency 2 258" xfId="2328"/>
    <cellStyle name="Currency 2 259" xfId="2329"/>
    <cellStyle name="Currency 2 26" xfId="2330"/>
    <cellStyle name="Currency 2 260" xfId="2331"/>
    <cellStyle name="Currency 2 261" xfId="2332"/>
    <cellStyle name="Currency 2 262" xfId="2333"/>
    <cellStyle name="Currency 2 263" xfId="2334"/>
    <cellStyle name="Currency 2 264" xfId="2335"/>
    <cellStyle name="Currency 2 265" xfId="2336"/>
    <cellStyle name="Currency 2 266" xfId="2337"/>
    <cellStyle name="Currency 2 267" xfId="2338"/>
    <cellStyle name="Currency 2 268" xfId="2339"/>
    <cellStyle name="Currency 2 269" xfId="2340"/>
    <cellStyle name="Currency 2 27" xfId="2341"/>
    <cellStyle name="Currency 2 270" xfId="2342"/>
    <cellStyle name="Currency 2 271" xfId="2343"/>
    <cellStyle name="Currency 2 272" xfId="2344"/>
    <cellStyle name="Currency 2 273" xfId="2345"/>
    <cellStyle name="Currency 2 274" xfId="2346"/>
    <cellStyle name="Currency 2 275" xfId="2347"/>
    <cellStyle name="Currency 2 276" xfId="2348"/>
    <cellStyle name="Currency 2 277" xfId="2349"/>
    <cellStyle name="Currency 2 278" xfId="2350"/>
    <cellStyle name="Currency 2 279" xfId="2351"/>
    <cellStyle name="Currency 2 28" xfId="2352"/>
    <cellStyle name="Currency 2 280" xfId="2353"/>
    <cellStyle name="Currency 2 281" xfId="2354"/>
    <cellStyle name="Currency 2 282" xfId="2355"/>
    <cellStyle name="Currency 2 283" xfId="2356"/>
    <cellStyle name="Currency 2 284" xfId="2357"/>
    <cellStyle name="Currency 2 285" xfId="2358"/>
    <cellStyle name="Currency 2 286" xfId="2359"/>
    <cellStyle name="Currency 2 287" xfId="2360"/>
    <cellStyle name="Currency 2 288" xfId="2361"/>
    <cellStyle name="Currency 2 289" xfId="2362"/>
    <cellStyle name="Currency 2 29" xfId="2363"/>
    <cellStyle name="Currency 2 290" xfId="2364"/>
    <cellStyle name="Currency 2 291" xfId="2365"/>
    <cellStyle name="Currency 2 292" xfId="2366"/>
    <cellStyle name="Currency 2 293" xfId="2367"/>
    <cellStyle name="Currency 2 294" xfId="2368"/>
    <cellStyle name="Currency 2 295" xfId="2369"/>
    <cellStyle name="Currency 2 296" xfId="2370"/>
    <cellStyle name="Currency 2 297" xfId="2371"/>
    <cellStyle name="Currency 2 298" xfId="2372"/>
    <cellStyle name="Currency 2 299" xfId="2373"/>
    <cellStyle name="Currency 2 3" xfId="2374"/>
    <cellStyle name="Currency 2 30" xfId="2375"/>
    <cellStyle name="Currency 2 300" xfId="2376"/>
    <cellStyle name="Currency 2 301" xfId="2377"/>
    <cellStyle name="Currency 2 302" xfId="2378"/>
    <cellStyle name="Currency 2 303" xfId="2379"/>
    <cellStyle name="Currency 2 304" xfId="2380"/>
    <cellStyle name="Currency 2 305" xfId="2381"/>
    <cellStyle name="Currency 2 306" xfId="2382"/>
    <cellStyle name="Currency 2 307" xfId="2383"/>
    <cellStyle name="Currency 2 308" xfId="2384"/>
    <cellStyle name="Currency 2 309" xfId="2385"/>
    <cellStyle name="Currency 2 31" xfId="2386"/>
    <cellStyle name="Currency 2 310" xfId="2387"/>
    <cellStyle name="Currency 2 311" xfId="2388"/>
    <cellStyle name="Currency 2 312" xfId="2389"/>
    <cellStyle name="Currency 2 313" xfId="2390"/>
    <cellStyle name="Currency 2 314" xfId="2391"/>
    <cellStyle name="Currency 2 315" xfId="2392"/>
    <cellStyle name="Currency 2 316" xfId="2393"/>
    <cellStyle name="Currency 2 317" xfId="2394"/>
    <cellStyle name="Currency 2 318" xfId="2395"/>
    <cellStyle name="Currency 2 319" xfId="2396"/>
    <cellStyle name="Currency 2 32" xfId="2397"/>
    <cellStyle name="Currency 2 320" xfId="2398"/>
    <cellStyle name="Currency 2 321" xfId="2399"/>
    <cellStyle name="Currency 2 322" xfId="2400"/>
    <cellStyle name="Currency 2 323" xfId="2401"/>
    <cellStyle name="Currency 2 324" xfId="2402"/>
    <cellStyle name="Currency 2 325" xfId="2403"/>
    <cellStyle name="Currency 2 326" xfId="2404"/>
    <cellStyle name="Currency 2 327" xfId="2405"/>
    <cellStyle name="Currency 2 328" xfId="2406"/>
    <cellStyle name="Currency 2 329" xfId="2407"/>
    <cellStyle name="Currency 2 33" xfId="2408"/>
    <cellStyle name="Currency 2 330" xfId="2409"/>
    <cellStyle name="Currency 2 331" xfId="2410"/>
    <cellStyle name="Currency 2 332" xfId="2411"/>
    <cellStyle name="Currency 2 333" xfId="2412"/>
    <cellStyle name="Currency 2 334" xfId="2413"/>
    <cellStyle name="Currency 2 335" xfId="2414"/>
    <cellStyle name="Currency 2 336" xfId="2415"/>
    <cellStyle name="Currency 2 337" xfId="2416"/>
    <cellStyle name="Currency 2 338" xfId="2417"/>
    <cellStyle name="Currency 2 339" xfId="2418"/>
    <cellStyle name="Currency 2 34" xfId="2419"/>
    <cellStyle name="Currency 2 340" xfId="2420"/>
    <cellStyle name="Currency 2 341" xfId="2421"/>
    <cellStyle name="Currency 2 342" xfId="2422"/>
    <cellStyle name="Currency 2 343" xfId="2423"/>
    <cellStyle name="Currency 2 344" xfId="2424"/>
    <cellStyle name="Currency 2 345" xfId="2425"/>
    <cellStyle name="Currency 2 346" xfId="2426"/>
    <cellStyle name="Currency 2 347" xfId="2427"/>
    <cellStyle name="Currency 2 348" xfId="2428"/>
    <cellStyle name="Currency 2 349" xfId="2429"/>
    <cellStyle name="Currency 2 35" xfId="2430"/>
    <cellStyle name="Currency 2 350" xfId="2431"/>
    <cellStyle name="Currency 2 351" xfId="2432"/>
    <cellStyle name="Currency 2 352" xfId="2433"/>
    <cellStyle name="Currency 2 353" xfId="2434"/>
    <cellStyle name="Currency 2 354" xfId="2435"/>
    <cellStyle name="Currency 2 355" xfId="2436"/>
    <cellStyle name="Currency 2 356" xfId="2437"/>
    <cellStyle name="Currency 2 357" xfId="2438"/>
    <cellStyle name="Currency 2 358" xfId="2439"/>
    <cellStyle name="Currency 2 359" xfId="2440"/>
    <cellStyle name="Currency 2 36" xfId="2441"/>
    <cellStyle name="Currency 2 360" xfId="2442"/>
    <cellStyle name="Currency 2 361" xfId="2443"/>
    <cellStyle name="Currency 2 362" xfId="2444"/>
    <cellStyle name="Currency 2 363" xfId="2445"/>
    <cellStyle name="Currency 2 364" xfId="2446"/>
    <cellStyle name="Currency 2 365" xfId="2447"/>
    <cellStyle name="Currency 2 366" xfId="2448"/>
    <cellStyle name="Currency 2 367" xfId="2449"/>
    <cellStyle name="Currency 2 368" xfId="2450"/>
    <cellStyle name="Currency 2 369" xfId="2451"/>
    <cellStyle name="Currency 2 37" xfId="2452"/>
    <cellStyle name="Currency 2 370" xfId="2453"/>
    <cellStyle name="Currency 2 371" xfId="2454"/>
    <cellStyle name="Currency 2 372" xfId="2455"/>
    <cellStyle name="Currency 2 373" xfId="2456"/>
    <cellStyle name="Currency 2 374" xfId="2457"/>
    <cellStyle name="Currency 2 375" xfId="2458"/>
    <cellStyle name="Currency 2 376" xfId="2459"/>
    <cellStyle name="Currency 2 377" xfId="2460"/>
    <cellStyle name="Currency 2 378" xfId="2461"/>
    <cellStyle name="Currency 2 379" xfId="2462"/>
    <cellStyle name="Currency 2 38" xfId="2463"/>
    <cellStyle name="Currency 2 380" xfId="2464"/>
    <cellStyle name="Currency 2 381" xfId="2465"/>
    <cellStyle name="Currency 2 382" xfId="2466"/>
    <cellStyle name="Currency 2 383" xfId="2467"/>
    <cellStyle name="Currency 2 384" xfId="2468"/>
    <cellStyle name="Currency 2 385" xfId="2469"/>
    <cellStyle name="Currency 2 386" xfId="2470"/>
    <cellStyle name="Currency 2 387" xfId="2471"/>
    <cellStyle name="Currency 2 388" xfId="2472"/>
    <cellStyle name="Currency 2 389" xfId="2473"/>
    <cellStyle name="Currency 2 39" xfId="2474"/>
    <cellStyle name="Currency 2 390" xfId="2475"/>
    <cellStyle name="Currency 2 391" xfId="2476"/>
    <cellStyle name="Currency 2 392" xfId="2477"/>
    <cellStyle name="Currency 2 393" xfId="2478"/>
    <cellStyle name="Currency 2 394" xfId="2479"/>
    <cellStyle name="Currency 2 395" xfId="2480"/>
    <cellStyle name="Currency 2 396" xfId="2481"/>
    <cellStyle name="Currency 2 397" xfId="2482"/>
    <cellStyle name="Currency 2 398" xfId="2483"/>
    <cellStyle name="Currency 2 399" xfId="2484"/>
    <cellStyle name="Currency 2 4" xfId="2485"/>
    <cellStyle name="Currency 2 40" xfId="2486"/>
    <cellStyle name="Currency 2 400" xfId="2487"/>
    <cellStyle name="Currency 2 401" xfId="2488"/>
    <cellStyle name="Currency 2 402" xfId="2489"/>
    <cellStyle name="Currency 2 403" xfId="2490"/>
    <cellStyle name="Currency 2 404" xfId="2491"/>
    <cellStyle name="Currency 2 405" xfId="2492"/>
    <cellStyle name="Currency 2 406" xfId="2493"/>
    <cellStyle name="Currency 2 407" xfId="2494"/>
    <cellStyle name="Currency 2 408" xfId="2495"/>
    <cellStyle name="Currency 2 409" xfId="2496"/>
    <cellStyle name="Currency 2 41" xfId="2497"/>
    <cellStyle name="Currency 2 410" xfId="2498"/>
    <cellStyle name="Currency 2 411" xfId="2499"/>
    <cellStyle name="Currency 2 412" xfId="2500"/>
    <cellStyle name="Currency 2 413" xfId="2501"/>
    <cellStyle name="Currency 2 414" xfId="2502"/>
    <cellStyle name="Currency 2 415" xfId="2503"/>
    <cellStyle name="Currency 2 416" xfId="2504"/>
    <cellStyle name="Currency 2 417" xfId="2505"/>
    <cellStyle name="Currency 2 418" xfId="2506"/>
    <cellStyle name="Currency 2 419" xfId="2507"/>
    <cellStyle name="Currency 2 42" xfId="2508"/>
    <cellStyle name="Currency 2 420" xfId="2509"/>
    <cellStyle name="Currency 2 421" xfId="2510"/>
    <cellStyle name="Currency 2 422" xfId="2511"/>
    <cellStyle name="Currency 2 423" xfId="2512"/>
    <cellStyle name="Currency 2 424" xfId="2513"/>
    <cellStyle name="Currency 2 425" xfId="2514"/>
    <cellStyle name="Currency 2 426" xfId="2515"/>
    <cellStyle name="Currency 2 427" xfId="2516"/>
    <cellStyle name="Currency 2 428" xfId="2517"/>
    <cellStyle name="Currency 2 429" xfId="2518"/>
    <cellStyle name="Currency 2 43" xfId="2519"/>
    <cellStyle name="Currency 2 430" xfId="2520"/>
    <cellStyle name="Currency 2 431" xfId="2521"/>
    <cellStyle name="Currency 2 432" xfId="2522"/>
    <cellStyle name="Currency 2 433" xfId="2523"/>
    <cellStyle name="Currency 2 434" xfId="2524"/>
    <cellStyle name="Currency 2 435" xfId="2525"/>
    <cellStyle name="Currency 2 436" xfId="2526"/>
    <cellStyle name="Currency 2 437" xfId="2527"/>
    <cellStyle name="Currency 2 438" xfId="2528"/>
    <cellStyle name="Currency 2 439" xfId="2529"/>
    <cellStyle name="Currency 2 44" xfId="2530"/>
    <cellStyle name="Currency 2 440" xfId="2531"/>
    <cellStyle name="Currency 2 441" xfId="2532"/>
    <cellStyle name="Currency 2 442" xfId="2533"/>
    <cellStyle name="Currency 2 443" xfId="2534"/>
    <cellStyle name="Currency 2 444" xfId="2535"/>
    <cellStyle name="Currency 2 445" xfId="2536"/>
    <cellStyle name="Currency 2 446" xfId="2537"/>
    <cellStyle name="Currency 2 447" xfId="2538"/>
    <cellStyle name="Currency 2 448" xfId="2539"/>
    <cellStyle name="Currency 2 449" xfId="2540"/>
    <cellStyle name="Currency 2 45" xfId="2541"/>
    <cellStyle name="Currency 2 450" xfId="2542"/>
    <cellStyle name="Currency 2 451" xfId="2543"/>
    <cellStyle name="Currency 2 452" xfId="2544"/>
    <cellStyle name="Currency 2 453" xfId="2545"/>
    <cellStyle name="Currency 2 454" xfId="2546"/>
    <cellStyle name="Currency 2 455" xfId="2547"/>
    <cellStyle name="Currency 2 456" xfId="2548"/>
    <cellStyle name="Currency 2 457" xfId="2549"/>
    <cellStyle name="Currency 2 458" xfId="2550"/>
    <cellStyle name="Currency 2 459" xfId="2551"/>
    <cellStyle name="Currency 2 46" xfId="2552"/>
    <cellStyle name="Currency 2 460" xfId="2553"/>
    <cellStyle name="Currency 2 461" xfId="2554"/>
    <cellStyle name="Currency 2 462" xfId="2555"/>
    <cellStyle name="Currency 2 463" xfId="2556"/>
    <cellStyle name="Currency 2 464" xfId="2557"/>
    <cellStyle name="Currency 2 465" xfId="2558"/>
    <cellStyle name="Currency 2 466" xfId="2559"/>
    <cellStyle name="Currency 2 467" xfId="2560"/>
    <cellStyle name="Currency 2 468" xfId="2561"/>
    <cellStyle name="Currency 2 469" xfId="2562"/>
    <cellStyle name="Currency 2 47" xfId="2563"/>
    <cellStyle name="Currency 2 470" xfId="2564"/>
    <cellStyle name="Currency 2 471" xfId="2565"/>
    <cellStyle name="Currency 2 472" xfId="2566"/>
    <cellStyle name="Currency 2 473" xfId="2567"/>
    <cellStyle name="Currency 2 474" xfId="2568"/>
    <cellStyle name="Currency 2 475" xfId="2569"/>
    <cellStyle name="Currency 2 476" xfId="2570"/>
    <cellStyle name="Currency 2 477" xfId="2571"/>
    <cellStyle name="Currency 2 478" xfId="2572"/>
    <cellStyle name="Currency 2 479" xfId="2573"/>
    <cellStyle name="Currency 2 48" xfId="2574"/>
    <cellStyle name="Currency 2 480" xfId="2575"/>
    <cellStyle name="Currency 2 481" xfId="2576"/>
    <cellStyle name="Currency 2 482" xfId="2577"/>
    <cellStyle name="Currency 2 483" xfId="2578"/>
    <cellStyle name="Currency 2 484" xfId="2579"/>
    <cellStyle name="Currency 2 485" xfId="2580"/>
    <cellStyle name="Currency 2 486" xfId="2581"/>
    <cellStyle name="Currency 2 487" xfId="2582"/>
    <cellStyle name="Currency 2 488" xfId="2583"/>
    <cellStyle name="Currency 2 489" xfId="2584"/>
    <cellStyle name="Currency 2 49" xfId="2585"/>
    <cellStyle name="Currency 2 490" xfId="2586"/>
    <cellStyle name="Currency 2 491" xfId="2587"/>
    <cellStyle name="Currency 2 492" xfId="2588"/>
    <cellStyle name="Currency 2 493" xfId="2589"/>
    <cellStyle name="Currency 2 494" xfId="2590"/>
    <cellStyle name="Currency 2 495" xfId="2591"/>
    <cellStyle name="Currency 2 496" xfId="2592"/>
    <cellStyle name="Currency 2 497" xfId="2593"/>
    <cellStyle name="Currency 2 498" xfId="2594"/>
    <cellStyle name="Currency 2 499" xfId="2595"/>
    <cellStyle name="Currency 2 5" xfId="2596"/>
    <cellStyle name="Currency 2 50" xfId="2597"/>
    <cellStyle name="Currency 2 500" xfId="2598"/>
    <cellStyle name="Currency 2 501" xfId="2599"/>
    <cellStyle name="Currency 2 502" xfId="2600"/>
    <cellStyle name="Currency 2 503" xfId="2601"/>
    <cellStyle name="Currency 2 504" xfId="2602"/>
    <cellStyle name="Currency 2 505" xfId="2603"/>
    <cellStyle name="Currency 2 506" xfId="2604"/>
    <cellStyle name="Currency 2 507" xfId="2605"/>
    <cellStyle name="Currency 2 508" xfId="2606"/>
    <cellStyle name="Currency 2 509" xfId="2607"/>
    <cellStyle name="Currency 2 51" xfId="2608"/>
    <cellStyle name="Currency 2 510" xfId="2609"/>
    <cellStyle name="Currency 2 511" xfId="2610"/>
    <cellStyle name="Currency 2 512" xfId="2611"/>
    <cellStyle name="Currency 2 52" xfId="2612"/>
    <cellStyle name="Currency 2 53" xfId="2613"/>
    <cellStyle name="Currency 2 54" xfId="2614"/>
    <cellStyle name="Currency 2 55" xfId="2615"/>
    <cellStyle name="Currency 2 56" xfId="2616"/>
    <cellStyle name="Currency 2 57" xfId="2617"/>
    <cellStyle name="Currency 2 58" xfId="2618"/>
    <cellStyle name="Currency 2 59" xfId="2619"/>
    <cellStyle name="Currency 2 6" xfId="2620"/>
    <cellStyle name="Currency 2 6 2" xfId="2621"/>
    <cellStyle name="Currency 2 6 2 2" xfId="6132"/>
    <cellStyle name="Currency 2 6 3" xfId="6133"/>
    <cellStyle name="Currency 2 60" xfId="2622"/>
    <cellStyle name="Currency 2 61" xfId="2623"/>
    <cellStyle name="Currency 2 62" xfId="2624"/>
    <cellStyle name="Currency 2 63" xfId="2625"/>
    <cellStyle name="Currency 2 64" xfId="2626"/>
    <cellStyle name="Currency 2 65" xfId="2627"/>
    <cellStyle name="Currency 2 66" xfId="2628"/>
    <cellStyle name="Currency 2 67" xfId="2629"/>
    <cellStyle name="Currency 2 68" xfId="2630"/>
    <cellStyle name="Currency 2 69" xfId="2631"/>
    <cellStyle name="Currency 2 7" xfId="2632"/>
    <cellStyle name="Currency 2 70" xfId="2633"/>
    <cellStyle name="Currency 2 71" xfId="2634"/>
    <cellStyle name="Currency 2 72" xfId="2635"/>
    <cellStyle name="Currency 2 73" xfId="2636"/>
    <cellStyle name="Currency 2 74" xfId="2637"/>
    <cellStyle name="Currency 2 75" xfId="2638"/>
    <cellStyle name="Currency 2 76" xfId="2639"/>
    <cellStyle name="Currency 2 77" xfId="2640"/>
    <cellStyle name="Currency 2 78" xfId="2641"/>
    <cellStyle name="Currency 2 79" xfId="2642"/>
    <cellStyle name="Currency 2 8" xfId="2643"/>
    <cellStyle name="Currency 2 80" xfId="2644"/>
    <cellStyle name="Currency 2 81" xfId="2645"/>
    <cellStyle name="Currency 2 82" xfId="2646"/>
    <cellStyle name="Currency 2 83" xfId="2647"/>
    <cellStyle name="Currency 2 84" xfId="2648"/>
    <cellStyle name="Currency 2 85" xfId="2649"/>
    <cellStyle name="Currency 2 86" xfId="2650"/>
    <cellStyle name="Currency 2 87" xfId="2651"/>
    <cellStyle name="Currency 2 88" xfId="2652"/>
    <cellStyle name="Currency 2 89" xfId="2653"/>
    <cellStyle name="Currency 2 9" xfId="2654"/>
    <cellStyle name="Currency 2 90" xfId="2655"/>
    <cellStyle name="Currency 2 91" xfId="2656"/>
    <cellStyle name="Currency 2 92" xfId="2657"/>
    <cellStyle name="Currency 2 93" xfId="2658"/>
    <cellStyle name="Currency 2 94" xfId="2659"/>
    <cellStyle name="Currency 2 95" xfId="2660"/>
    <cellStyle name="Currency 2 96" xfId="2661"/>
    <cellStyle name="Currency 2 97" xfId="2662"/>
    <cellStyle name="Currency 2 98" xfId="2663"/>
    <cellStyle name="Currency 2 99" xfId="2664"/>
    <cellStyle name="Currency 3" xfId="45"/>
    <cellStyle name="Currency 3 2" xfId="46"/>
    <cellStyle name="Currency 3 3" xfId="2665"/>
    <cellStyle name="Currency 3 3 2" xfId="6134"/>
    <cellStyle name="Currency 3 4" xfId="6135"/>
    <cellStyle name="Currency 3 5" xfId="7419"/>
    <cellStyle name="Currency 4" xfId="2666"/>
    <cellStyle name="Currency 4 2" xfId="2667"/>
    <cellStyle name="Currency 5" xfId="2668"/>
    <cellStyle name="Currency 6" xfId="2669"/>
    <cellStyle name="Currency 7" xfId="2670"/>
    <cellStyle name="Currency 8" xfId="2671"/>
    <cellStyle name="Currency 8 2" xfId="2672"/>
    <cellStyle name="Currency 8 2 2" xfId="2673"/>
    <cellStyle name="Currency 8 2 2 2" xfId="6136"/>
    <cellStyle name="Currency 8 2 3" xfId="6137"/>
    <cellStyle name="Currency 8 3" xfId="2674"/>
    <cellStyle name="Currency 8 3 2" xfId="6138"/>
    <cellStyle name="Currency 8 4" xfId="6139"/>
    <cellStyle name="Currency 9" xfId="2675"/>
    <cellStyle name="Currency 9 2" xfId="2676"/>
    <cellStyle name="Currency 9 2 2" xfId="6140"/>
    <cellStyle name="Currency 9 3" xfId="6141"/>
    <cellStyle name="Currency." xfId="2677"/>
    <cellStyle name="D4_B8B1_005004B79812_.wvu.PrintTitlest" xfId="2678"/>
    <cellStyle name="Date" xfId="2679"/>
    <cellStyle name="Date 2" xfId="2680"/>
    <cellStyle name="Date." xfId="2681"/>
    <cellStyle name="diskette" xfId="2682"/>
    <cellStyle name="Emphasis 1" xfId="2683"/>
    <cellStyle name="Emphasis 2" xfId="2684"/>
    <cellStyle name="Emphasis 3" xfId="2685"/>
    <cellStyle name="Euro" xfId="2686"/>
    <cellStyle name="Explanatory Text 2" xfId="2687"/>
    <cellStyle name="Explanatory Text 2 2" xfId="2688"/>
    <cellStyle name="Explanatory Text 3" xfId="2689"/>
    <cellStyle name="Explanatory Text 4" xfId="2690"/>
    <cellStyle name="Fixed" xfId="2691"/>
    <cellStyle name="Fixed 2" xfId="2692"/>
    <cellStyle name="Gilsans" xfId="2693"/>
    <cellStyle name="Gilsansl" xfId="2694"/>
    <cellStyle name="Good 10" xfId="7420"/>
    <cellStyle name="Good 2" xfId="2695"/>
    <cellStyle name="Good 2 2" xfId="2696"/>
    <cellStyle name="Good 2 2 2" xfId="2697"/>
    <cellStyle name="Good 2 2 3" xfId="2698"/>
    <cellStyle name="Good 2 2_Regulatory Template" xfId="2699"/>
    <cellStyle name="Good 2 3" xfId="2700"/>
    <cellStyle name="Good 2_Regulatory Template" xfId="2701"/>
    <cellStyle name="Good 3" xfId="2702"/>
    <cellStyle name="Good 4" xfId="2703"/>
    <cellStyle name="Good 5" xfId="2704"/>
    <cellStyle name="Good 6" xfId="2705"/>
    <cellStyle name="Good 7" xfId="2706"/>
    <cellStyle name="Good 8" xfId="7421"/>
    <cellStyle name="Good 9" xfId="7422"/>
    <cellStyle name="Grey" xfId="2707"/>
    <cellStyle name="Heading 1 10" xfId="7423"/>
    <cellStyle name="Heading 1 2" xfId="2708"/>
    <cellStyle name="Heading 1 2 2" xfId="2709"/>
    <cellStyle name="Heading 1 2 2 2" xfId="2710"/>
    <cellStyle name="Heading 1 2 3" xfId="2711"/>
    <cellStyle name="Heading 1 2_Regulatory Template" xfId="2712"/>
    <cellStyle name="Heading 1 3" xfId="2713"/>
    <cellStyle name="Heading 1 4" xfId="2714"/>
    <cellStyle name="Heading 1 5" xfId="2715"/>
    <cellStyle name="Heading 1 6" xfId="2716"/>
    <cellStyle name="Heading 1 7" xfId="2717"/>
    <cellStyle name="Heading 1 8" xfId="2718"/>
    <cellStyle name="Heading 1 9" xfId="7424"/>
    <cellStyle name="Heading 1." xfId="2719"/>
    <cellStyle name="Heading 2 10" xfId="7425"/>
    <cellStyle name="Heading 2 2" xfId="2720"/>
    <cellStyle name="Heading 2 2 2" xfId="2721"/>
    <cellStyle name="Heading 2 2 2 2" xfId="2722"/>
    <cellStyle name="Heading 2 2 3" xfId="2723"/>
    <cellStyle name="Heading 2 2_Regulatory Template" xfId="2724"/>
    <cellStyle name="Heading 2 3" xfId="2725"/>
    <cellStyle name="Heading 2 4" xfId="2726"/>
    <cellStyle name="Heading 2 5" xfId="2727"/>
    <cellStyle name="Heading 2 6" xfId="2728"/>
    <cellStyle name="Heading 2 7" xfId="2729"/>
    <cellStyle name="Heading 2 8" xfId="2730"/>
    <cellStyle name="Heading 2 9" xfId="7426"/>
    <cellStyle name="Heading 2." xfId="2731"/>
    <cellStyle name="Heading 3 10" xfId="2732"/>
    <cellStyle name="Heading 3 10 2" xfId="7427"/>
    <cellStyle name="Heading 3 10 3" xfId="7428"/>
    <cellStyle name="Heading 3 10 4" xfId="7429"/>
    <cellStyle name="Heading 3 10 5" xfId="7430"/>
    <cellStyle name="Heading 3 11" xfId="2733"/>
    <cellStyle name="Heading 3 11 2" xfId="7431"/>
    <cellStyle name="Heading 3 11 3" xfId="7432"/>
    <cellStyle name="Heading 3 11 4" xfId="7433"/>
    <cellStyle name="Heading 3 11 5" xfId="7434"/>
    <cellStyle name="Heading 3 12" xfId="2734"/>
    <cellStyle name="Heading 3 12 2" xfId="7435"/>
    <cellStyle name="Heading 3 12 3" xfId="7436"/>
    <cellStyle name="Heading 3 12 4" xfId="7437"/>
    <cellStyle name="Heading 3 12 5" xfId="7438"/>
    <cellStyle name="Heading 3 13" xfId="2735"/>
    <cellStyle name="Heading 3 13 2" xfId="7439"/>
    <cellStyle name="Heading 3 13 3" xfId="7440"/>
    <cellStyle name="Heading 3 13 4" xfId="7441"/>
    <cellStyle name="Heading 3 13 5" xfId="7442"/>
    <cellStyle name="Heading 3 14" xfId="2736"/>
    <cellStyle name="Heading 3 14 2" xfId="7443"/>
    <cellStyle name="Heading 3 14 3" xfId="7444"/>
    <cellStyle name="Heading 3 14 4" xfId="7445"/>
    <cellStyle name="Heading 3 14 5" xfId="7446"/>
    <cellStyle name="Heading 3 15" xfId="7447"/>
    <cellStyle name="Heading 3 16" xfId="7448"/>
    <cellStyle name="Heading 3 2" xfId="47"/>
    <cellStyle name="Heading 3 2 10" xfId="48"/>
    <cellStyle name="Heading 3 2 10 2" xfId="2737"/>
    <cellStyle name="Heading 3 2 10 2 2" xfId="7449"/>
    <cellStyle name="Heading 3 2 10 2 3" xfId="7450"/>
    <cellStyle name="Heading 3 2 10 2 4" xfId="7451"/>
    <cellStyle name="Heading 3 2 10 2 5" xfId="7452"/>
    <cellStyle name="Heading 3 2 10 3" xfId="7453"/>
    <cellStyle name="Heading 3 2 10 4" xfId="7454"/>
    <cellStyle name="Heading 3 2 10 5" xfId="7455"/>
    <cellStyle name="Heading 3 2 10 6" xfId="7456"/>
    <cellStyle name="Heading 3 2 11" xfId="2738"/>
    <cellStyle name="Heading 3 2 11 2" xfId="2739"/>
    <cellStyle name="Heading 3 2 11 2 2" xfId="7457"/>
    <cellStyle name="Heading 3 2 11 2 3" xfId="7458"/>
    <cellStyle name="Heading 3 2 11 2 4" xfId="7459"/>
    <cellStyle name="Heading 3 2 11 2 5" xfId="7460"/>
    <cellStyle name="Heading 3 2 11 3" xfId="7461"/>
    <cellStyle name="Heading 3 2 11 4" xfId="7462"/>
    <cellStyle name="Heading 3 2 11 5" xfId="7463"/>
    <cellStyle name="Heading 3 2 11 6" xfId="7464"/>
    <cellStyle name="Heading 3 2 12" xfId="2740"/>
    <cellStyle name="Heading 3 2 12 2" xfId="7465"/>
    <cellStyle name="Heading 3 2 12 3" xfId="7466"/>
    <cellStyle name="Heading 3 2 12 4" xfId="7467"/>
    <cellStyle name="Heading 3 2 12 5" xfId="7468"/>
    <cellStyle name="Heading 3 2 13" xfId="2741"/>
    <cellStyle name="Heading 3 2 13 2" xfId="7469"/>
    <cellStyle name="Heading 3 2 13 3" xfId="7470"/>
    <cellStyle name="Heading 3 2 13 4" xfId="7471"/>
    <cellStyle name="Heading 3 2 13 5" xfId="7472"/>
    <cellStyle name="Heading 3 2 14" xfId="2742"/>
    <cellStyle name="Heading 3 2 14 2" xfId="7473"/>
    <cellStyle name="Heading 3 2 14 3" xfId="7474"/>
    <cellStyle name="Heading 3 2 14 4" xfId="7475"/>
    <cellStyle name="Heading 3 2 14 5" xfId="7476"/>
    <cellStyle name="Heading 3 2 15" xfId="2743"/>
    <cellStyle name="Heading 3 2 15 2" xfId="7477"/>
    <cellStyle name="Heading 3 2 15 3" xfId="7478"/>
    <cellStyle name="Heading 3 2 15 4" xfId="7479"/>
    <cellStyle name="Heading 3 2 15 5" xfId="7480"/>
    <cellStyle name="Heading 3 2 16" xfId="2744"/>
    <cellStyle name="Heading 3 2 16 2" xfId="7481"/>
    <cellStyle name="Heading 3 2 16 3" xfId="7482"/>
    <cellStyle name="Heading 3 2 16 4" xfId="7483"/>
    <cellStyle name="Heading 3 2 16 5" xfId="7484"/>
    <cellStyle name="Heading 3 2 17" xfId="2745"/>
    <cellStyle name="Heading 3 2 17 2" xfId="7485"/>
    <cellStyle name="Heading 3 2 17 3" xfId="7486"/>
    <cellStyle name="Heading 3 2 17 4" xfId="7487"/>
    <cellStyle name="Heading 3 2 17 5" xfId="7488"/>
    <cellStyle name="Heading 3 2 18" xfId="2746"/>
    <cellStyle name="Heading 3 2 18 2" xfId="7489"/>
    <cellStyle name="Heading 3 2 18 3" xfId="7490"/>
    <cellStyle name="Heading 3 2 18 4" xfId="7491"/>
    <cellStyle name="Heading 3 2 18 5" xfId="7492"/>
    <cellStyle name="Heading 3 2 19" xfId="2747"/>
    <cellStyle name="Heading 3 2 19 2" xfId="7493"/>
    <cellStyle name="Heading 3 2 19 3" xfId="7494"/>
    <cellStyle name="Heading 3 2 19 4" xfId="7495"/>
    <cellStyle name="Heading 3 2 19 5" xfId="7496"/>
    <cellStyle name="Heading 3 2 2" xfId="49"/>
    <cellStyle name="Heading 3 2 2 10" xfId="50"/>
    <cellStyle name="Heading 3 2 2 10 2" xfId="2748"/>
    <cellStyle name="Heading 3 2 2 10 2 2" xfId="7497"/>
    <cellStyle name="Heading 3 2 2 10 2 3" xfId="7498"/>
    <cellStyle name="Heading 3 2 2 10 2 4" xfId="7499"/>
    <cellStyle name="Heading 3 2 2 10 2 5" xfId="7500"/>
    <cellStyle name="Heading 3 2 2 10 3" xfId="7501"/>
    <cellStyle name="Heading 3 2 2 10 4" xfId="7502"/>
    <cellStyle name="Heading 3 2 2 10 5" xfId="7503"/>
    <cellStyle name="Heading 3 2 2 10 6" xfId="7504"/>
    <cellStyle name="Heading 3 2 2 11" xfId="2749"/>
    <cellStyle name="Heading 3 2 2 11 2" xfId="7505"/>
    <cellStyle name="Heading 3 2 2 11 3" xfId="7506"/>
    <cellStyle name="Heading 3 2 2 11 4" xfId="7507"/>
    <cellStyle name="Heading 3 2 2 11 5" xfId="7508"/>
    <cellStyle name="Heading 3 2 2 12" xfId="7509"/>
    <cellStyle name="Heading 3 2 2 13" xfId="7510"/>
    <cellStyle name="Heading 3 2 2 14" xfId="7511"/>
    <cellStyle name="Heading 3 2 2 15" xfId="7512"/>
    <cellStyle name="Heading 3 2 2 2" xfId="51"/>
    <cellStyle name="Heading 3 2 2 2 2" xfId="2750"/>
    <cellStyle name="Heading 3 2 2 2 2 2" xfId="2751"/>
    <cellStyle name="Heading 3 2 2 2 2 2 2" xfId="6142"/>
    <cellStyle name="Heading 3 2 2 2 2 3" xfId="6143"/>
    <cellStyle name="Heading 3 2 2 2 2 4" xfId="7513"/>
    <cellStyle name="Heading 3 2 2 2 2 5" xfId="7514"/>
    <cellStyle name="Heading 3 2 2 2 2 6" xfId="7515"/>
    <cellStyle name="Heading 3 2 2 2 2 7" xfId="7516"/>
    <cellStyle name="Heading 3 2 2 2 2 8" xfId="7517"/>
    <cellStyle name="Heading 3 2 2 2 3" xfId="2752"/>
    <cellStyle name="Heading 3 2 2 2 3 2" xfId="6144"/>
    <cellStyle name="Heading 3 2 2 2 4" xfId="6145"/>
    <cellStyle name="Heading 3 2 2 2 5" xfId="7518"/>
    <cellStyle name="Heading 3 2 2 2 6" xfId="7519"/>
    <cellStyle name="Heading 3 2 2 2 7" xfId="7520"/>
    <cellStyle name="Heading 3 2 2 2 8" xfId="7521"/>
    <cellStyle name="Heading 3 2 2 2 9" xfId="7522"/>
    <cellStyle name="Heading 3 2 2 3" xfId="52"/>
    <cellStyle name="Heading 3 2 2 3 2" xfId="2753"/>
    <cellStyle name="Heading 3 2 2 3 2 2" xfId="6146"/>
    <cellStyle name="Heading 3 2 2 3 2 3" xfId="7523"/>
    <cellStyle name="Heading 3 2 2 3 2 4" xfId="7524"/>
    <cellStyle name="Heading 3 2 2 3 2 5" xfId="7525"/>
    <cellStyle name="Heading 3 2 2 3 2 6" xfId="7526"/>
    <cellStyle name="Heading 3 2 2 3 2 7" xfId="7527"/>
    <cellStyle name="Heading 3 2 2 3 3" xfId="6147"/>
    <cellStyle name="Heading 3 2 2 3 4" xfId="7528"/>
    <cellStyle name="Heading 3 2 2 3 5" xfId="7529"/>
    <cellStyle name="Heading 3 2 2 3 6" xfId="7530"/>
    <cellStyle name="Heading 3 2 2 3 7" xfId="7531"/>
    <cellStyle name="Heading 3 2 2 3 8" xfId="7532"/>
    <cellStyle name="Heading 3 2 2 4" xfId="53"/>
    <cellStyle name="Heading 3 2 2 4 2" xfId="2754"/>
    <cellStyle name="Heading 3 2 2 4 2 2" xfId="6148"/>
    <cellStyle name="Heading 3 2 2 4 2 3" xfId="7533"/>
    <cellStyle name="Heading 3 2 2 4 2 4" xfId="7534"/>
    <cellStyle name="Heading 3 2 2 4 2 5" xfId="7535"/>
    <cellStyle name="Heading 3 2 2 4 2 6" xfId="7536"/>
    <cellStyle name="Heading 3 2 2 4 2 7" xfId="7537"/>
    <cellStyle name="Heading 3 2 2 4 3" xfId="6149"/>
    <cellStyle name="Heading 3 2 2 4 4" xfId="7538"/>
    <cellStyle name="Heading 3 2 2 4 5" xfId="7539"/>
    <cellStyle name="Heading 3 2 2 4 6" xfId="7540"/>
    <cellStyle name="Heading 3 2 2 4 7" xfId="7541"/>
    <cellStyle name="Heading 3 2 2 4 8" xfId="7542"/>
    <cellStyle name="Heading 3 2 2 5" xfId="54"/>
    <cellStyle name="Heading 3 2 2 5 2" xfId="2755"/>
    <cellStyle name="Heading 3 2 2 5 2 2" xfId="7543"/>
    <cellStyle name="Heading 3 2 2 5 2 3" xfId="7544"/>
    <cellStyle name="Heading 3 2 2 5 2 4" xfId="7545"/>
    <cellStyle name="Heading 3 2 2 5 2 5" xfId="7546"/>
    <cellStyle name="Heading 3 2 2 5 3" xfId="7547"/>
    <cellStyle name="Heading 3 2 2 5 4" xfId="7548"/>
    <cellStyle name="Heading 3 2 2 5 5" xfId="7549"/>
    <cellStyle name="Heading 3 2 2 5 6" xfId="7550"/>
    <cellStyle name="Heading 3 2 2 6" xfId="55"/>
    <cellStyle name="Heading 3 2 2 6 2" xfId="2756"/>
    <cellStyle name="Heading 3 2 2 6 2 2" xfId="7551"/>
    <cellStyle name="Heading 3 2 2 6 2 3" xfId="7552"/>
    <cellStyle name="Heading 3 2 2 6 2 4" xfId="7553"/>
    <cellStyle name="Heading 3 2 2 6 2 5" xfId="7554"/>
    <cellStyle name="Heading 3 2 2 6 3" xfId="7555"/>
    <cellStyle name="Heading 3 2 2 6 4" xfId="7556"/>
    <cellStyle name="Heading 3 2 2 6 5" xfId="7557"/>
    <cellStyle name="Heading 3 2 2 6 6" xfId="7558"/>
    <cellStyle name="Heading 3 2 2 7" xfId="56"/>
    <cellStyle name="Heading 3 2 2 7 2" xfId="2757"/>
    <cellStyle name="Heading 3 2 2 7 2 2" xfId="7559"/>
    <cellStyle name="Heading 3 2 2 7 2 3" xfId="7560"/>
    <cellStyle name="Heading 3 2 2 7 2 4" xfId="7561"/>
    <cellStyle name="Heading 3 2 2 7 2 5" xfId="7562"/>
    <cellStyle name="Heading 3 2 2 7 3" xfId="7563"/>
    <cellStyle name="Heading 3 2 2 7 4" xfId="7564"/>
    <cellStyle name="Heading 3 2 2 7 5" xfId="7565"/>
    <cellStyle name="Heading 3 2 2 7 6" xfId="7566"/>
    <cellStyle name="Heading 3 2 2 8" xfId="57"/>
    <cellStyle name="Heading 3 2 2 8 2" xfId="2758"/>
    <cellStyle name="Heading 3 2 2 8 2 2" xfId="7567"/>
    <cellStyle name="Heading 3 2 2 8 2 3" xfId="7568"/>
    <cellStyle name="Heading 3 2 2 8 2 4" xfId="7569"/>
    <cellStyle name="Heading 3 2 2 8 2 5" xfId="7570"/>
    <cellStyle name="Heading 3 2 2 8 3" xfId="7571"/>
    <cellStyle name="Heading 3 2 2 8 4" xfId="7572"/>
    <cellStyle name="Heading 3 2 2 8 5" xfId="7573"/>
    <cellStyle name="Heading 3 2 2 8 6" xfId="7574"/>
    <cellStyle name="Heading 3 2 2 9" xfId="58"/>
    <cellStyle name="Heading 3 2 2 9 2" xfId="2759"/>
    <cellStyle name="Heading 3 2 2 9 2 2" xfId="7575"/>
    <cellStyle name="Heading 3 2 2 9 2 3" xfId="7576"/>
    <cellStyle name="Heading 3 2 2 9 2 4" xfId="7577"/>
    <cellStyle name="Heading 3 2 2 9 2 5" xfId="7578"/>
    <cellStyle name="Heading 3 2 2 9 3" xfId="7579"/>
    <cellStyle name="Heading 3 2 2 9 4" xfId="7580"/>
    <cellStyle name="Heading 3 2 2 9 5" xfId="7581"/>
    <cellStyle name="Heading 3 2 2 9 6" xfId="7582"/>
    <cellStyle name="Heading 3 2 20" xfId="2760"/>
    <cellStyle name="Heading 3 2 20 2" xfId="7583"/>
    <cellStyle name="Heading 3 2 20 3" xfId="7584"/>
    <cellStyle name="Heading 3 2 20 4" xfId="7585"/>
    <cellStyle name="Heading 3 2 20 5" xfId="7586"/>
    <cellStyle name="Heading 3 2 21" xfId="2761"/>
    <cellStyle name="Heading 3 2 21 2" xfId="7587"/>
    <cellStyle name="Heading 3 2 21 3" xfId="7588"/>
    <cellStyle name="Heading 3 2 21 4" xfId="7589"/>
    <cellStyle name="Heading 3 2 21 5" xfId="7590"/>
    <cellStyle name="Heading 3 2 22" xfId="2762"/>
    <cellStyle name="Heading 3 2 22 2" xfId="7591"/>
    <cellStyle name="Heading 3 2 22 3" xfId="7592"/>
    <cellStyle name="Heading 3 2 22 4" xfId="7593"/>
    <cellStyle name="Heading 3 2 22 5" xfId="7594"/>
    <cellStyle name="Heading 3 2 23" xfId="2763"/>
    <cellStyle name="Heading 3 2 23 2" xfId="7595"/>
    <cellStyle name="Heading 3 2 23 3" xfId="7596"/>
    <cellStyle name="Heading 3 2 23 4" xfId="7597"/>
    <cellStyle name="Heading 3 2 23 5" xfId="7598"/>
    <cellStyle name="Heading 3 2 24" xfId="2764"/>
    <cellStyle name="Heading 3 2 24 2" xfId="7599"/>
    <cellStyle name="Heading 3 2 24 3" xfId="7600"/>
    <cellStyle name="Heading 3 2 24 4" xfId="7601"/>
    <cellStyle name="Heading 3 2 24 5" xfId="7602"/>
    <cellStyle name="Heading 3 2 25" xfId="2765"/>
    <cellStyle name="Heading 3 2 25 2" xfId="7603"/>
    <cellStyle name="Heading 3 2 25 3" xfId="7604"/>
    <cellStyle name="Heading 3 2 25 4" xfId="7605"/>
    <cellStyle name="Heading 3 2 25 5" xfId="7606"/>
    <cellStyle name="Heading 3 2 26" xfId="2766"/>
    <cellStyle name="Heading 3 2 26 2" xfId="7607"/>
    <cellStyle name="Heading 3 2 26 3" xfId="7608"/>
    <cellStyle name="Heading 3 2 26 4" xfId="7609"/>
    <cellStyle name="Heading 3 2 26 5" xfId="7610"/>
    <cellStyle name="Heading 3 2 27" xfId="2767"/>
    <cellStyle name="Heading 3 2 27 2" xfId="7611"/>
    <cellStyle name="Heading 3 2 27 3" xfId="7612"/>
    <cellStyle name="Heading 3 2 27 4" xfId="7613"/>
    <cellStyle name="Heading 3 2 27 5" xfId="7614"/>
    <cellStyle name="Heading 3 2 28" xfId="7615"/>
    <cellStyle name="Heading 3 2 29" xfId="7616"/>
    <cellStyle name="Heading 3 2 3" xfId="59"/>
    <cellStyle name="Heading 3 2 3 10" xfId="60"/>
    <cellStyle name="Heading 3 2 3 10 2" xfId="2768"/>
    <cellStyle name="Heading 3 2 3 10 2 2" xfId="7617"/>
    <cellStyle name="Heading 3 2 3 10 2 3" xfId="7618"/>
    <cellStyle name="Heading 3 2 3 10 2 4" xfId="7619"/>
    <cellStyle name="Heading 3 2 3 10 2 5" xfId="7620"/>
    <cellStyle name="Heading 3 2 3 10 3" xfId="7621"/>
    <cellStyle name="Heading 3 2 3 10 4" xfId="7622"/>
    <cellStyle name="Heading 3 2 3 10 5" xfId="7623"/>
    <cellStyle name="Heading 3 2 3 10 6" xfId="7624"/>
    <cellStyle name="Heading 3 2 3 11" xfId="2769"/>
    <cellStyle name="Heading 3 2 3 11 2" xfId="7625"/>
    <cellStyle name="Heading 3 2 3 11 3" xfId="7626"/>
    <cellStyle name="Heading 3 2 3 11 4" xfId="7627"/>
    <cellStyle name="Heading 3 2 3 11 5" xfId="7628"/>
    <cellStyle name="Heading 3 2 3 12" xfId="7629"/>
    <cellStyle name="Heading 3 2 3 13" xfId="7630"/>
    <cellStyle name="Heading 3 2 3 14" xfId="7631"/>
    <cellStyle name="Heading 3 2 3 15" xfId="7632"/>
    <cellStyle name="Heading 3 2 3 2" xfId="61"/>
    <cellStyle name="Heading 3 2 3 2 2" xfId="2770"/>
    <cellStyle name="Heading 3 2 3 2 2 2" xfId="6150"/>
    <cellStyle name="Heading 3 2 3 2 2 3" xfId="7633"/>
    <cellStyle name="Heading 3 2 3 2 2 4" xfId="7634"/>
    <cellStyle name="Heading 3 2 3 2 2 5" xfId="7635"/>
    <cellStyle name="Heading 3 2 3 2 2 6" xfId="7636"/>
    <cellStyle name="Heading 3 2 3 2 2 7" xfId="7637"/>
    <cellStyle name="Heading 3 2 3 2 3" xfId="6151"/>
    <cellStyle name="Heading 3 2 3 2 4" xfId="7638"/>
    <cellStyle name="Heading 3 2 3 2 5" xfId="7639"/>
    <cellStyle name="Heading 3 2 3 2 6" xfId="7640"/>
    <cellStyle name="Heading 3 2 3 2 7" xfId="7641"/>
    <cellStyle name="Heading 3 2 3 2 8" xfId="7642"/>
    <cellStyle name="Heading 3 2 3 3" xfId="62"/>
    <cellStyle name="Heading 3 2 3 3 2" xfId="2771"/>
    <cellStyle name="Heading 3 2 3 3 2 2" xfId="7643"/>
    <cellStyle name="Heading 3 2 3 3 2 3" xfId="7644"/>
    <cellStyle name="Heading 3 2 3 3 2 4" xfId="7645"/>
    <cellStyle name="Heading 3 2 3 3 2 5" xfId="7646"/>
    <cellStyle name="Heading 3 2 3 3 3" xfId="7647"/>
    <cellStyle name="Heading 3 2 3 3 4" xfId="7648"/>
    <cellStyle name="Heading 3 2 3 3 5" xfId="7649"/>
    <cellStyle name="Heading 3 2 3 3 6" xfId="7650"/>
    <cellStyle name="Heading 3 2 3 4" xfId="63"/>
    <cellStyle name="Heading 3 2 3 4 2" xfId="2772"/>
    <cellStyle name="Heading 3 2 3 4 2 2" xfId="7651"/>
    <cellStyle name="Heading 3 2 3 4 2 3" xfId="7652"/>
    <cellStyle name="Heading 3 2 3 4 2 4" xfId="7653"/>
    <cellStyle name="Heading 3 2 3 4 2 5" xfId="7654"/>
    <cellStyle name="Heading 3 2 3 4 3" xfId="7655"/>
    <cellStyle name="Heading 3 2 3 4 4" xfId="7656"/>
    <cellStyle name="Heading 3 2 3 4 5" xfId="7657"/>
    <cellStyle name="Heading 3 2 3 4 6" xfId="7658"/>
    <cellStyle name="Heading 3 2 3 5" xfId="64"/>
    <cellStyle name="Heading 3 2 3 5 2" xfId="2773"/>
    <cellStyle name="Heading 3 2 3 5 2 2" xfId="7659"/>
    <cellStyle name="Heading 3 2 3 5 2 3" xfId="7660"/>
    <cellStyle name="Heading 3 2 3 5 2 4" xfId="7661"/>
    <cellStyle name="Heading 3 2 3 5 2 5" xfId="7662"/>
    <cellStyle name="Heading 3 2 3 5 3" xfId="7663"/>
    <cellStyle name="Heading 3 2 3 5 4" xfId="7664"/>
    <cellStyle name="Heading 3 2 3 5 5" xfId="7665"/>
    <cellStyle name="Heading 3 2 3 5 6" xfId="7666"/>
    <cellStyle name="Heading 3 2 3 6" xfId="65"/>
    <cellStyle name="Heading 3 2 3 6 2" xfId="2774"/>
    <cellStyle name="Heading 3 2 3 6 2 2" xfId="7667"/>
    <cellStyle name="Heading 3 2 3 6 2 3" xfId="7668"/>
    <cellStyle name="Heading 3 2 3 6 2 4" xfId="7669"/>
    <cellStyle name="Heading 3 2 3 6 2 5" xfId="7670"/>
    <cellStyle name="Heading 3 2 3 6 3" xfId="7671"/>
    <cellStyle name="Heading 3 2 3 6 4" xfId="7672"/>
    <cellStyle name="Heading 3 2 3 6 5" xfId="7673"/>
    <cellStyle name="Heading 3 2 3 6 6" xfId="7674"/>
    <cellStyle name="Heading 3 2 3 7" xfId="66"/>
    <cellStyle name="Heading 3 2 3 7 2" xfId="2775"/>
    <cellStyle name="Heading 3 2 3 7 2 2" xfId="7675"/>
    <cellStyle name="Heading 3 2 3 7 2 3" xfId="7676"/>
    <cellStyle name="Heading 3 2 3 7 2 4" xfId="7677"/>
    <cellStyle name="Heading 3 2 3 7 2 5" xfId="7678"/>
    <cellStyle name="Heading 3 2 3 7 3" xfId="7679"/>
    <cellStyle name="Heading 3 2 3 7 4" xfId="7680"/>
    <cellStyle name="Heading 3 2 3 7 5" xfId="7681"/>
    <cellStyle name="Heading 3 2 3 7 6" xfId="7682"/>
    <cellStyle name="Heading 3 2 3 8" xfId="67"/>
    <cellStyle name="Heading 3 2 3 8 2" xfId="2776"/>
    <cellStyle name="Heading 3 2 3 8 2 2" xfId="7683"/>
    <cellStyle name="Heading 3 2 3 8 2 3" xfId="7684"/>
    <cellStyle name="Heading 3 2 3 8 2 4" xfId="7685"/>
    <cellStyle name="Heading 3 2 3 8 2 5" xfId="7686"/>
    <cellStyle name="Heading 3 2 3 8 3" xfId="7687"/>
    <cellStyle name="Heading 3 2 3 8 4" xfId="7688"/>
    <cellStyle name="Heading 3 2 3 8 5" xfId="7689"/>
    <cellStyle name="Heading 3 2 3 8 6" xfId="7690"/>
    <cellStyle name="Heading 3 2 3 9" xfId="68"/>
    <cellStyle name="Heading 3 2 3 9 2" xfId="2777"/>
    <cellStyle name="Heading 3 2 3 9 2 2" xfId="7691"/>
    <cellStyle name="Heading 3 2 3 9 2 3" xfId="7692"/>
    <cellStyle name="Heading 3 2 3 9 2 4" xfId="7693"/>
    <cellStyle name="Heading 3 2 3 9 2 5" xfId="7694"/>
    <cellStyle name="Heading 3 2 3 9 3" xfId="7695"/>
    <cellStyle name="Heading 3 2 3 9 4" xfId="7696"/>
    <cellStyle name="Heading 3 2 3 9 5" xfId="7697"/>
    <cellStyle name="Heading 3 2 3 9 6" xfId="7698"/>
    <cellStyle name="Heading 3 2 4" xfId="69"/>
    <cellStyle name="Heading 3 2 4 2" xfId="2778"/>
    <cellStyle name="Heading 3 2 4 2 2" xfId="6152"/>
    <cellStyle name="Heading 3 2 4 2 3" xfId="7699"/>
    <cellStyle name="Heading 3 2 4 2 4" xfId="7700"/>
    <cellStyle name="Heading 3 2 4 2 5" xfId="7701"/>
    <cellStyle name="Heading 3 2 4 2 6" xfId="7702"/>
    <cellStyle name="Heading 3 2 4 2 7" xfId="7703"/>
    <cellStyle name="Heading 3 2 4 3" xfId="6153"/>
    <cellStyle name="Heading 3 2 4 4" xfId="7704"/>
    <cellStyle name="Heading 3 2 4 5" xfId="7705"/>
    <cellStyle name="Heading 3 2 4 6" xfId="7706"/>
    <cellStyle name="Heading 3 2 4 7" xfId="7707"/>
    <cellStyle name="Heading 3 2 4 8" xfId="7708"/>
    <cellStyle name="Heading 3 2 5" xfId="70"/>
    <cellStyle name="Heading 3 2 5 2" xfId="2779"/>
    <cellStyle name="Heading 3 2 5 2 2" xfId="6154"/>
    <cellStyle name="Heading 3 2 5 2 3" xfId="7709"/>
    <cellStyle name="Heading 3 2 5 2 4" xfId="7710"/>
    <cellStyle name="Heading 3 2 5 2 5" xfId="7711"/>
    <cellStyle name="Heading 3 2 5 2 6" xfId="7712"/>
    <cellStyle name="Heading 3 2 5 2 7" xfId="7713"/>
    <cellStyle name="Heading 3 2 5 3" xfId="6155"/>
    <cellStyle name="Heading 3 2 5 4" xfId="7714"/>
    <cellStyle name="Heading 3 2 5 5" xfId="7715"/>
    <cellStyle name="Heading 3 2 5 6" xfId="7716"/>
    <cellStyle name="Heading 3 2 5 7" xfId="7717"/>
    <cellStyle name="Heading 3 2 5 8" xfId="7718"/>
    <cellStyle name="Heading 3 2 6" xfId="71"/>
    <cellStyle name="Heading 3 2 6 2" xfId="2780"/>
    <cellStyle name="Heading 3 2 6 2 2" xfId="7719"/>
    <cellStyle name="Heading 3 2 6 2 3" xfId="7720"/>
    <cellStyle name="Heading 3 2 6 2 4" xfId="7721"/>
    <cellStyle name="Heading 3 2 6 2 5" xfId="7722"/>
    <cellStyle name="Heading 3 2 6 3" xfId="7723"/>
    <cellStyle name="Heading 3 2 6 4" xfId="7724"/>
    <cellStyle name="Heading 3 2 6 5" xfId="7725"/>
    <cellStyle name="Heading 3 2 6 6" xfId="7726"/>
    <cellStyle name="Heading 3 2 7" xfId="72"/>
    <cellStyle name="Heading 3 2 7 2" xfId="2781"/>
    <cellStyle name="Heading 3 2 7 2 2" xfId="7727"/>
    <cellStyle name="Heading 3 2 7 2 3" xfId="7728"/>
    <cellStyle name="Heading 3 2 7 2 4" xfId="7729"/>
    <cellStyle name="Heading 3 2 7 2 5" xfId="7730"/>
    <cellStyle name="Heading 3 2 7 3" xfId="7731"/>
    <cellStyle name="Heading 3 2 7 4" xfId="7732"/>
    <cellStyle name="Heading 3 2 7 5" xfId="7733"/>
    <cellStyle name="Heading 3 2 7 6" xfId="7734"/>
    <cellStyle name="Heading 3 2 8" xfId="73"/>
    <cellStyle name="Heading 3 2 8 2" xfId="2782"/>
    <cellStyle name="Heading 3 2 8 2 2" xfId="7735"/>
    <cellStyle name="Heading 3 2 8 2 3" xfId="7736"/>
    <cellStyle name="Heading 3 2 8 2 4" xfId="7737"/>
    <cellStyle name="Heading 3 2 8 2 5" xfId="7738"/>
    <cellStyle name="Heading 3 2 8 3" xfId="7739"/>
    <cellStyle name="Heading 3 2 8 4" xfId="7740"/>
    <cellStyle name="Heading 3 2 8 5" xfId="7741"/>
    <cellStyle name="Heading 3 2 8 6" xfId="7742"/>
    <cellStyle name="Heading 3 2 9" xfId="74"/>
    <cellStyle name="Heading 3 2 9 2" xfId="2783"/>
    <cellStyle name="Heading 3 2 9 2 2" xfId="7743"/>
    <cellStyle name="Heading 3 2 9 2 3" xfId="7744"/>
    <cellStyle name="Heading 3 2 9 2 4" xfId="7745"/>
    <cellStyle name="Heading 3 2 9 2 5" xfId="7746"/>
    <cellStyle name="Heading 3 2 9 3" xfId="7747"/>
    <cellStyle name="Heading 3 2 9 4" xfId="7748"/>
    <cellStyle name="Heading 3 2 9 5" xfId="7749"/>
    <cellStyle name="Heading 3 2 9 6" xfId="7750"/>
    <cellStyle name="Heading 3 2_Regulatory Template" xfId="2784"/>
    <cellStyle name="Heading 3 3" xfId="75"/>
    <cellStyle name="Heading 3 3 10" xfId="76"/>
    <cellStyle name="Heading 3 3 10 2" xfId="2785"/>
    <cellStyle name="Heading 3 3 10 2 2" xfId="7751"/>
    <cellStyle name="Heading 3 3 10 2 3" xfId="7752"/>
    <cellStyle name="Heading 3 3 10 2 4" xfId="7753"/>
    <cellStyle name="Heading 3 3 10 2 5" xfId="7754"/>
    <cellStyle name="Heading 3 3 10 3" xfId="7755"/>
    <cellStyle name="Heading 3 3 10 4" xfId="7756"/>
    <cellStyle name="Heading 3 3 10 5" xfId="7757"/>
    <cellStyle name="Heading 3 3 10 6" xfId="7758"/>
    <cellStyle name="Heading 3 3 11" xfId="2786"/>
    <cellStyle name="Heading 3 3 11 2" xfId="2787"/>
    <cellStyle name="Heading 3 3 11 2 2" xfId="7759"/>
    <cellStyle name="Heading 3 3 11 2 3" xfId="7760"/>
    <cellStyle name="Heading 3 3 11 2 4" xfId="7761"/>
    <cellStyle name="Heading 3 3 11 2 5" xfId="7762"/>
    <cellStyle name="Heading 3 3 11 3" xfId="7763"/>
    <cellStyle name="Heading 3 3 11 4" xfId="7764"/>
    <cellStyle name="Heading 3 3 11 5" xfId="7765"/>
    <cellStyle name="Heading 3 3 11 6" xfId="7766"/>
    <cellStyle name="Heading 3 3 12" xfId="2788"/>
    <cellStyle name="Heading 3 3 12 2" xfId="7767"/>
    <cellStyle name="Heading 3 3 12 3" xfId="7768"/>
    <cellStyle name="Heading 3 3 12 4" xfId="7769"/>
    <cellStyle name="Heading 3 3 12 5" xfId="7770"/>
    <cellStyle name="Heading 3 3 13" xfId="2789"/>
    <cellStyle name="Heading 3 3 13 2" xfId="7771"/>
    <cellStyle name="Heading 3 3 13 3" xfId="7772"/>
    <cellStyle name="Heading 3 3 13 4" xfId="7773"/>
    <cellStyle name="Heading 3 3 13 5" xfId="7774"/>
    <cellStyle name="Heading 3 3 14" xfId="2790"/>
    <cellStyle name="Heading 3 3 14 2" xfId="7775"/>
    <cellStyle name="Heading 3 3 14 3" xfId="7776"/>
    <cellStyle name="Heading 3 3 14 4" xfId="7777"/>
    <cellStyle name="Heading 3 3 14 5" xfId="7778"/>
    <cellStyle name="Heading 3 3 15" xfId="2791"/>
    <cellStyle name="Heading 3 3 15 2" xfId="7779"/>
    <cellStyle name="Heading 3 3 15 3" xfId="7780"/>
    <cellStyle name="Heading 3 3 15 4" xfId="7781"/>
    <cellStyle name="Heading 3 3 15 5" xfId="7782"/>
    <cellStyle name="Heading 3 3 16" xfId="2792"/>
    <cellStyle name="Heading 3 3 16 2" xfId="7783"/>
    <cellStyle name="Heading 3 3 16 3" xfId="7784"/>
    <cellStyle name="Heading 3 3 16 4" xfId="7785"/>
    <cellStyle name="Heading 3 3 16 5" xfId="7786"/>
    <cellStyle name="Heading 3 3 17" xfId="2793"/>
    <cellStyle name="Heading 3 3 17 2" xfId="7787"/>
    <cellStyle name="Heading 3 3 17 3" xfId="7788"/>
    <cellStyle name="Heading 3 3 17 4" xfId="7789"/>
    <cellStyle name="Heading 3 3 17 5" xfId="7790"/>
    <cellStyle name="Heading 3 3 18" xfId="2794"/>
    <cellStyle name="Heading 3 3 18 2" xfId="7791"/>
    <cellStyle name="Heading 3 3 18 3" xfId="7792"/>
    <cellStyle name="Heading 3 3 18 4" xfId="7793"/>
    <cellStyle name="Heading 3 3 18 5" xfId="7794"/>
    <cellStyle name="Heading 3 3 19" xfId="2795"/>
    <cellStyle name="Heading 3 3 19 2" xfId="7795"/>
    <cellStyle name="Heading 3 3 19 3" xfId="7796"/>
    <cellStyle name="Heading 3 3 19 4" xfId="7797"/>
    <cellStyle name="Heading 3 3 19 5" xfId="7798"/>
    <cellStyle name="Heading 3 3 2" xfId="77"/>
    <cellStyle name="Heading 3 3 2 10" xfId="78"/>
    <cellStyle name="Heading 3 3 2 10 2" xfId="2796"/>
    <cellStyle name="Heading 3 3 2 10 2 2" xfId="7799"/>
    <cellStyle name="Heading 3 3 2 10 2 3" xfId="7800"/>
    <cellStyle name="Heading 3 3 2 10 2 4" xfId="7801"/>
    <cellStyle name="Heading 3 3 2 10 2 5" xfId="7802"/>
    <cellStyle name="Heading 3 3 2 10 3" xfId="7803"/>
    <cellStyle name="Heading 3 3 2 10 4" xfId="7804"/>
    <cellStyle name="Heading 3 3 2 10 5" xfId="7805"/>
    <cellStyle name="Heading 3 3 2 10 6" xfId="7806"/>
    <cellStyle name="Heading 3 3 2 11" xfId="2797"/>
    <cellStyle name="Heading 3 3 2 11 2" xfId="7807"/>
    <cellStyle name="Heading 3 3 2 11 3" xfId="7808"/>
    <cellStyle name="Heading 3 3 2 11 4" xfId="7809"/>
    <cellStyle name="Heading 3 3 2 11 5" xfId="7810"/>
    <cellStyle name="Heading 3 3 2 12" xfId="7811"/>
    <cellStyle name="Heading 3 3 2 13" xfId="7812"/>
    <cellStyle name="Heading 3 3 2 14" xfId="7813"/>
    <cellStyle name="Heading 3 3 2 15" xfId="7814"/>
    <cellStyle name="Heading 3 3 2 2" xfId="79"/>
    <cellStyle name="Heading 3 3 2 2 2" xfId="2798"/>
    <cellStyle name="Heading 3 3 2 2 2 2" xfId="7815"/>
    <cellStyle name="Heading 3 3 2 2 2 3" xfId="7816"/>
    <cellStyle name="Heading 3 3 2 2 2 4" xfId="7817"/>
    <cellStyle name="Heading 3 3 2 2 2 5" xfId="7818"/>
    <cellStyle name="Heading 3 3 2 2 3" xfId="7819"/>
    <cellStyle name="Heading 3 3 2 2 4" xfId="7820"/>
    <cellStyle name="Heading 3 3 2 2 5" xfId="7821"/>
    <cellStyle name="Heading 3 3 2 2 6" xfId="7822"/>
    <cellStyle name="Heading 3 3 2 3" xfId="80"/>
    <cellStyle name="Heading 3 3 2 3 2" xfId="2799"/>
    <cellStyle name="Heading 3 3 2 3 2 2" xfId="7823"/>
    <cellStyle name="Heading 3 3 2 3 2 3" xfId="7824"/>
    <cellStyle name="Heading 3 3 2 3 2 4" xfId="7825"/>
    <cellStyle name="Heading 3 3 2 3 2 5" xfId="7826"/>
    <cellStyle name="Heading 3 3 2 3 3" xfId="7827"/>
    <cellStyle name="Heading 3 3 2 3 4" xfId="7828"/>
    <cellStyle name="Heading 3 3 2 3 5" xfId="7829"/>
    <cellStyle name="Heading 3 3 2 3 6" xfId="7830"/>
    <cellStyle name="Heading 3 3 2 4" xfId="81"/>
    <cellStyle name="Heading 3 3 2 4 2" xfId="2800"/>
    <cellStyle name="Heading 3 3 2 4 2 2" xfId="7831"/>
    <cellStyle name="Heading 3 3 2 4 2 3" xfId="7832"/>
    <cellStyle name="Heading 3 3 2 4 2 4" xfId="7833"/>
    <cellStyle name="Heading 3 3 2 4 2 5" xfId="7834"/>
    <cellStyle name="Heading 3 3 2 4 3" xfId="7835"/>
    <cellStyle name="Heading 3 3 2 4 4" xfId="7836"/>
    <cellStyle name="Heading 3 3 2 4 5" xfId="7837"/>
    <cellStyle name="Heading 3 3 2 4 6" xfId="7838"/>
    <cellStyle name="Heading 3 3 2 5" xfId="82"/>
    <cellStyle name="Heading 3 3 2 5 2" xfId="2801"/>
    <cellStyle name="Heading 3 3 2 5 2 2" xfId="7839"/>
    <cellStyle name="Heading 3 3 2 5 2 3" xfId="7840"/>
    <cellStyle name="Heading 3 3 2 5 2 4" xfId="7841"/>
    <cellStyle name="Heading 3 3 2 5 2 5" xfId="7842"/>
    <cellStyle name="Heading 3 3 2 5 3" xfId="7843"/>
    <cellStyle name="Heading 3 3 2 5 4" xfId="7844"/>
    <cellStyle name="Heading 3 3 2 5 5" xfId="7845"/>
    <cellStyle name="Heading 3 3 2 5 6" xfId="7846"/>
    <cellStyle name="Heading 3 3 2 6" xfId="83"/>
    <cellStyle name="Heading 3 3 2 6 2" xfId="2802"/>
    <cellStyle name="Heading 3 3 2 6 2 2" xfId="7847"/>
    <cellStyle name="Heading 3 3 2 6 2 3" xfId="7848"/>
    <cellStyle name="Heading 3 3 2 6 2 4" xfId="7849"/>
    <cellStyle name="Heading 3 3 2 6 2 5" xfId="7850"/>
    <cellStyle name="Heading 3 3 2 6 3" xfId="7851"/>
    <cellStyle name="Heading 3 3 2 6 4" xfId="7852"/>
    <cellStyle name="Heading 3 3 2 6 5" xfId="7853"/>
    <cellStyle name="Heading 3 3 2 6 6" xfId="7854"/>
    <cellStyle name="Heading 3 3 2 7" xfId="84"/>
    <cellStyle name="Heading 3 3 2 7 2" xfId="2803"/>
    <cellStyle name="Heading 3 3 2 7 2 2" xfId="7855"/>
    <cellStyle name="Heading 3 3 2 7 2 3" xfId="7856"/>
    <cellStyle name="Heading 3 3 2 7 2 4" xfId="7857"/>
    <cellStyle name="Heading 3 3 2 7 2 5" xfId="7858"/>
    <cellStyle name="Heading 3 3 2 7 3" xfId="7859"/>
    <cellStyle name="Heading 3 3 2 7 4" xfId="7860"/>
    <cellStyle name="Heading 3 3 2 7 5" xfId="7861"/>
    <cellStyle name="Heading 3 3 2 7 6" xfId="7862"/>
    <cellStyle name="Heading 3 3 2 8" xfId="85"/>
    <cellStyle name="Heading 3 3 2 8 2" xfId="2804"/>
    <cellStyle name="Heading 3 3 2 8 2 2" xfId="7863"/>
    <cellStyle name="Heading 3 3 2 8 2 3" xfId="7864"/>
    <cellStyle name="Heading 3 3 2 8 2 4" xfId="7865"/>
    <cellStyle name="Heading 3 3 2 8 2 5" xfId="7866"/>
    <cellStyle name="Heading 3 3 2 8 3" xfId="7867"/>
    <cellStyle name="Heading 3 3 2 8 4" xfId="7868"/>
    <cellStyle name="Heading 3 3 2 8 5" xfId="7869"/>
    <cellStyle name="Heading 3 3 2 8 6" xfId="7870"/>
    <cellStyle name="Heading 3 3 2 9" xfId="86"/>
    <cellStyle name="Heading 3 3 2 9 2" xfId="2805"/>
    <cellStyle name="Heading 3 3 2 9 2 2" xfId="7871"/>
    <cellStyle name="Heading 3 3 2 9 2 3" xfId="7872"/>
    <cellStyle name="Heading 3 3 2 9 2 4" xfId="7873"/>
    <cellStyle name="Heading 3 3 2 9 2 5" xfId="7874"/>
    <cellStyle name="Heading 3 3 2 9 3" xfId="7875"/>
    <cellStyle name="Heading 3 3 2 9 4" xfId="7876"/>
    <cellStyle name="Heading 3 3 2 9 5" xfId="7877"/>
    <cellStyle name="Heading 3 3 2 9 6" xfId="7878"/>
    <cellStyle name="Heading 3 3 20" xfId="2806"/>
    <cellStyle name="Heading 3 3 20 2" xfId="7879"/>
    <cellStyle name="Heading 3 3 20 3" xfId="7880"/>
    <cellStyle name="Heading 3 3 20 4" xfId="7881"/>
    <cellStyle name="Heading 3 3 20 5" xfId="7882"/>
    <cellStyle name="Heading 3 3 21" xfId="2807"/>
    <cellStyle name="Heading 3 3 21 2" xfId="7883"/>
    <cellStyle name="Heading 3 3 21 3" xfId="7884"/>
    <cellStyle name="Heading 3 3 21 4" xfId="7885"/>
    <cellStyle name="Heading 3 3 21 5" xfId="7886"/>
    <cellStyle name="Heading 3 3 22" xfId="2808"/>
    <cellStyle name="Heading 3 3 22 2" xfId="7887"/>
    <cellStyle name="Heading 3 3 22 3" xfId="7888"/>
    <cellStyle name="Heading 3 3 22 4" xfId="7889"/>
    <cellStyle name="Heading 3 3 22 5" xfId="7890"/>
    <cellStyle name="Heading 3 3 23" xfId="2809"/>
    <cellStyle name="Heading 3 3 23 2" xfId="7891"/>
    <cellStyle name="Heading 3 3 23 3" xfId="7892"/>
    <cellStyle name="Heading 3 3 23 4" xfId="7893"/>
    <cellStyle name="Heading 3 3 23 5" xfId="7894"/>
    <cellStyle name="Heading 3 3 24" xfId="2810"/>
    <cellStyle name="Heading 3 3 24 2" xfId="7895"/>
    <cellStyle name="Heading 3 3 24 3" xfId="7896"/>
    <cellStyle name="Heading 3 3 24 4" xfId="7897"/>
    <cellStyle name="Heading 3 3 24 5" xfId="7898"/>
    <cellStyle name="Heading 3 3 25" xfId="2811"/>
    <cellStyle name="Heading 3 3 25 2" xfId="7899"/>
    <cellStyle name="Heading 3 3 25 3" xfId="7900"/>
    <cellStyle name="Heading 3 3 25 4" xfId="7901"/>
    <cellStyle name="Heading 3 3 25 5" xfId="7902"/>
    <cellStyle name="Heading 3 3 26" xfId="2812"/>
    <cellStyle name="Heading 3 3 26 2" xfId="7903"/>
    <cellStyle name="Heading 3 3 26 3" xfId="7904"/>
    <cellStyle name="Heading 3 3 26 4" xfId="7905"/>
    <cellStyle name="Heading 3 3 26 5" xfId="7906"/>
    <cellStyle name="Heading 3 3 27" xfId="7907"/>
    <cellStyle name="Heading 3 3 28" xfId="7908"/>
    <cellStyle name="Heading 3 3 3" xfId="87"/>
    <cellStyle name="Heading 3 3 3 10" xfId="88"/>
    <cellStyle name="Heading 3 3 3 10 2" xfId="2813"/>
    <cellStyle name="Heading 3 3 3 10 2 2" xfId="7909"/>
    <cellStyle name="Heading 3 3 3 10 2 3" xfId="7910"/>
    <cellStyle name="Heading 3 3 3 10 2 4" xfId="7911"/>
    <cellStyle name="Heading 3 3 3 10 2 5" xfId="7912"/>
    <cellStyle name="Heading 3 3 3 10 3" xfId="7913"/>
    <cellStyle name="Heading 3 3 3 10 4" xfId="7914"/>
    <cellStyle name="Heading 3 3 3 10 5" xfId="7915"/>
    <cellStyle name="Heading 3 3 3 10 6" xfId="7916"/>
    <cellStyle name="Heading 3 3 3 11" xfId="2814"/>
    <cellStyle name="Heading 3 3 3 11 2" xfId="7917"/>
    <cellStyle name="Heading 3 3 3 11 3" xfId="7918"/>
    <cellStyle name="Heading 3 3 3 11 4" xfId="7919"/>
    <cellStyle name="Heading 3 3 3 11 5" xfId="7920"/>
    <cellStyle name="Heading 3 3 3 12" xfId="7921"/>
    <cellStyle name="Heading 3 3 3 13" xfId="7922"/>
    <cellStyle name="Heading 3 3 3 14" xfId="7923"/>
    <cellStyle name="Heading 3 3 3 15" xfId="7924"/>
    <cellStyle name="Heading 3 3 3 2" xfId="89"/>
    <cellStyle name="Heading 3 3 3 2 2" xfId="2815"/>
    <cellStyle name="Heading 3 3 3 2 2 2" xfId="7925"/>
    <cellStyle name="Heading 3 3 3 2 2 3" xfId="7926"/>
    <cellStyle name="Heading 3 3 3 2 2 4" xfId="7927"/>
    <cellStyle name="Heading 3 3 3 2 2 5" xfId="7928"/>
    <cellStyle name="Heading 3 3 3 2 3" xfId="7929"/>
    <cellStyle name="Heading 3 3 3 2 4" xfId="7930"/>
    <cellStyle name="Heading 3 3 3 2 5" xfId="7931"/>
    <cellStyle name="Heading 3 3 3 2 6" xfId="7932"/>
    <cellStyle name="Heading 3 3 3 3" xfId="90"/>
    <cellStyle name="Heading 3 3 3 3 2" xfId="2816"/>
    <cellStyle name="Heading 3 3 3 3 2 2" xfId="7933"/>
    <cellStyle name="Heading 3 3 3 3 2 3" xfId="7934"/>
    <cellStyle name="Heading 3 3 3 3 2 4" xfId="7935"/>
    <cellStyle name="Heading 3 3 3 3 2 5" xfId="7936"/>
    <cellStyle name="Heading 3 3 3 3 3" xfId="7937"/>
    <cellStyle name="Heading 3 3 3 3 4" xfId="7938"/>
    <cellStyle name="Heading 3 3 3 3 5" xfId="7939"/>
    <cellStyle name="Heading 3 3 3 3 6" xfId="7940"/>
    <cellStyle name="Heading 3 3 3 4" xfId="91"/>
    <cellStyle name="Heading 3 3 3 4 2" xfId="2817"/>
    <cellStyle name="Heading 3 3 3 4 2 2" xfId="7941"/>
    <cellStyle name="Heading 3 3 3 4 2 3" xfId="7942"/>
    <cellStyle name="Heading 3 3 3 4 2 4" xfId="7943"/>
    <cellStyle name="Heading 3 3 3 4 2 5" xfId="7944"/>
    <cellStyle name="Heading 3 3 3 4 3" xfId="7945"/>
    <cellStyle name="Heading 3 3 3 4 4" xfId="7946"/>
    <cellStyle name="Heading 3 3 3 4 5" xfId="7947"/>
    <cellStyle name="Heading 3 3 3 4 6" xfId="7948"/>
    <cellStyle name="Heading 3 3 3 5" xfId="92"/>
    <cellStyle name="Heading 3 3 3 5 2" xfId="2818"/>
    <cellStyle name="Heading 3 3 3 5 2 2" xfId="7949"/>
    <cellStyle name="Heading 3 3 3 5 2 3" xfId="7950"/>
    <cellStyle name="Heading 3 3 3 5 2 4" xfId="7951"/>
    <cellStyle name="Heading 3 3 3 5 2 5" xfId="7952"/>
    <cellStyle name="Heading 3 3 3 5 3" xfId="7953"/>
    <cellStyle name="Heading 3 3 3 5 4" xfId="7954"/>
    <cellStyle name="Heading 3 3 3 5 5" xfId="7955"/>
    <cellStyle name="Heading 3 3 3 5 6" xfId="7956"/>
    <cellStyle name="Heading 3 3 3 6" xfId="93"/>
    <cellStyle name="Heading 3 3 3 6 2" xfId="2819"/>
    <cellStyle name="Heading 3 3 3 6 2 2" xfId="7957"/>
    <cellStyle name="Heading 3 3 3 6 2 3" xfId="7958"/>
    <cellStyle name="Heading 3 3 3 6 2 4" xfId="7959"/>
    <cellStyle name="Heading 3 3 3 6 2 5" xfId="7960"/>
    <cellStyle name="Heading 3 3 3 6 3" xfId="7961"/>
    <cellStyle name="Heading 3 3 3 6 4" xfId="7962"/>
    <cellStyle name="Heading 3 3 3 6 5" xfId="7963"/>
    <cellStyle name="Heading 3 3 3 6 6" xfId="7964"/>
    <cellStyle name="Heading 3 3 3 7" xfId="94"/>
    <cellStyle name="Heading 3 3 3 7 2" xfId="2820"/>
    <cellStyle name="Heading 3 3 3 7 2 2" xfId="7965"/>
    <cellStyle name="Heading 3 3 3 7 2 3" xfId="7966"/>
    <cellStyle name="Heading 3 3 3 7 2 4" xfId="7967"/>
    <cellStyle name="Heading 3 3 3 7 2 5" xfId="7968"/>
    <cellStyle name="Heading 3 3 3 7 3" xfId="7969"/>
    <cellStyle name="Heading 3 3 3 7 4" xfId="7970"/>
    <cellStyle name="Heading 3 3 3 7 5" xfId="7971"/>
    <cellStyle name="Heading 3 3 3 7 6" xfId="7972"/>
    <cellStyle name="Heading 3 3 3 8" xfId="95"/>
    <cellStyle name="Heading 3 3 3 8 2" xfId="2821"/>
    <cellStyle name="Heading 3 3 3 8 2 2" xfId="7973"/>
    <cellStyle name="Heading 3 3 3 8 2 3" xfId="7974"/>
    <cellStyle name="Heading 3 3 3 8 2 4" xfId="7975"/>
    <cellStyle name="Heading 3 3 3 8 2 5" xfId="7976"/>
    <cellStyle name="Heading 3 3 3 8 3" xfId="7977"/>
    <cellStyle name="Heading 3 3 3 8 4" xfId="7978"/>
    <cellStyle name="Heading 3 3 3 8 5" xfId="7979"/>
    <cellStyle name="Heading 3 3 3 8 6" xfId="7980"/>
    <cellStyle name="Heading 3 3 3 9" xfId="96"/>
    <cellStyle name="Heading 3 3 3 9 2" xfId="2822"/>
    <cellStyle name="Heading 3 3 3 9 2 2" xfId="7981"/>
    <cellStyle name="Heading 3 3 3 9 2 3" xfId="7982"/>
    <cellStyle name="Heading 3 3 3 9 2 4" xfId="7983"/>
    <cellStyle name="Heading 3 3 3 9 2 5" xfId="7984"/>
    <cellStyle name="Heading 3 3 3 9 3" xfId="7985"/>
    <cellStyle name="Heading 3 3 3 9 4" xfId="7986"/>
    <cellStyle name="Heading 3 3 3 9 5" xfId="7987"/>
    <cellStyle name="Heading 3 3 3 9 6" xfId="7988"/>
    <cellStyle name="Heading 3 3 4" xfId="97"/>
    <cellStyle name="Heading 3 3 4 2" xfId="2823"/>
    <cellStyle name="Heading 3 3 4 2 2" xfId="7989"/>
    <cellStyle name="Heading 3 3 4 2 3" xfId="7990"/>
    <cellStyle name="Heading 3 3 4 2 4" xfId="7991"/>
    <cellStyle name="Heading 3 3 4 2 5" xfId="7992"/>
    <cellStyle name="Heading 3 3 4 3" xfId="7993"/>
    <cellStyle name="Heading 3 3 4 4" xfId="7994"/>
    <cellStyle name="Heading 3 3 4 5" xfId="7995"/>
    <cellStyle name="Heading 3 3 4 6" xfId="7996"/>
    <cellStyle name="Heading 3 3 5" xfId="98"/>
    <cellStyle name="Heading 3 3 5 2" xfId="2824"/>
    <cellStyle name="Heading 3 3 5 2 2" xfId="7997"/>
    <cellStyle name="Heading 3 3 5 2 3" xfId="7998"/>
    <cellStyle name="Heading 3 3 5 2 4" xfId="7999"/>
    <cellStyle name="Heading 3 3 5 2 5" xfId="8000"/>
    <cellStyle name="Heading 3 3 5 3" xfId="8001"/>
    <cellStyle name="Heading 3 3 5 4" xfId="8002"/>
    <cellStyle name="Heading 3 3 5 5" xfId="8003"/>
    <cellStyle name="Heading 3 3 5 6" xfId="8004"/>
    <cellStyle name="Heading 3 3 6" xfId="99"/>
    <cellStyle name="Heading 3 3 6 2" xfId="2825"/>
    <cellStyle name="Heading 3 3 6 2 2" xfId="8005"/>
    <cellStyle name="Heading 3 3 6 2 3" xfId="8006"/>
    <cellStyle name="Heading 3 3 6 2 4" xfId="8007"/>
    <cellStyle name="Heading 3 3 6 2 5" xfId="8008"/>
    <cellStyle name="Heading 3 3 6 3" xfId="8009"/>
    <cellStyle name="Heading 3 3 6 4" xfId="8010"/>
    <cellStyle name="Heading 3 3 6 5" xfId="8011"/>
    <cellStyle name="Heading 3 3 6 6" xfId="8012"/>
    <cellStyle name="Heading 3 3 7" xfId="100"/>
    <cellStyle name="Heading 3 3 7 2" xfId="2826"/>
    <cellStyle name="Heading 3 3 7 2 2" xfId="8013"/>
    <cellStyle name="Heading 3 3 7 2 3" xfId="8014"/>
    <cellStyle name="Heading 3 3 7 2 4" xfId="8015"/>
    <cellStyle name="Heading 3 3 7 2 5" xfId="8016"/>
    <cellStyle name="Heading 3 3 7 3" xfId="8017"/>
    <cellStyle name="Heading 3 3 7 4" xfId="8018"/>
    <cellStyle name="Heading 3 3 7 5" xfId="8019"/>
    <cellStyle name="Heading 3 3 7 6" xfId="8020"/>
    <cellStyle name="Heading 3 3 8" xfId="101"/>
    <cellStyle name="Heading 3 3 8 2" xfId="2827"/>
    <cellStyle name="Heading 3 3 8 2 2" xfId="8021"/>
    <cellStyle name="Heading 3 3 8 2 3" xfId="8022"/>
    <cellStyle name="Heading 3 3 8 2 4" xfId="8023"/>
    <cellStyle name="Heading 3 3 8 2 5" xfId="8024"/>
    <cellStyle name="Heading 3 3 8 3" xfId="8025"/>
    <cellStyle name="Heading 3 3 8 4" xfId="8026"/>
    <cellStyle name="Heading 3 3 8 5" xfId="8027"/>
    <cellStyle name="Heading 3 3 8 6" xfId="8028"/>
    <cellStyle name="Heading 3 3 9" xfId="102"/>
    <cellStyle name="Heading 3 3 9 2" xfId="2828"/>
    <cellStyle name="Heading 3 3 9 2 2" xfId="8029"/>
    <cellStyle name="Heading 3 3 9 2 3" xfId="8030"/>
    <cellStyle name="Heading 3 3 9 2 4" xfId="8031"/>
    <cellStyle name="Heading 3 3 9 2 5" xfId="8032"/>
    <cellStyle name="Heading 3 3 9 3" xfId="8033"/>
    <cellStyle name="Heading 3 3 9 4" xfId="8034"/>
    <cellStyle name="Heading 3 3 9 5" xfId="8035"/>
    <cellStyle name="Heading 3 3 9 6" xfId="8036"/>
    <cellStyle name="Heading 3 4" xfId="103"/>
    <cellStyle name="Heading 3 4 10" xfId="104"/>
    <cellStyle name="Heading 3 4 10 2" xfId="2829"/>
    <cellStyle name="Heading 3 4 10 2 2" xfId="8037"/>
    <cellStyle name="Heading 3 4 10 2 3" xfId="8038"/>
    <cellStyle name="Heading 3 4 10 2 4" xfId="8039"/>
    <cellStyle name="Heading 3 4 10 2 5" xfId="8040"/>
    <cellStyle name="Heading 3 4 10 3" xfId="8041"/>
    <cellStyle name="Heading 3 4 10 4" xfId="8042"/>
    <cellStyle name="Heading 3 4 10 5" xfId="8043"/>
    <cellStyle name="Heading 3 4 10 6" xfId="8044"/>
    <cellStyle name="Heading 3 4 11" xfId="105"/>
    <cellStyle name="Heading 3 4 11 2" xfId="2830"/>
    <cellStyle name="Heading 3 4 11 2 2" xfId="8045"/>
    <cellStyle name="Heading 3 4 11 2 3" xfId="8046"/>
    <cellStyle name="Heading 3 4 11 2 4" xfId="8047"/>
    <cellStyle name="Heading 3 4 11 2 5" xfId="8048"/>
    <cellStyle name="Heading 3 4 11 3" xfId="8049"/>
    <cellStyle name="Heading 3 4 11 4" xfId="8050"/>
    <cellStyle name="Heading 3 4 11 5" xfId="8051"/>
    <cellStyle name="Heading 3 4 11 6" xfId="8052"/>
    <cellStyle name="Heading 3 4 12" xfId="2831"/>
    <cellStyle name="Heading 3 4 12 2" xfId="8053"/>
    <cellStyle name="Heading 3 4 12 3" xfId="8054"/>
    <cellStyle name="Heading 3 4 12 4" xfId="8055"/>
    <cellStyle name="Heading 3 4 12 5" xfId="8056"/>
    <cellStyle name="Heading 3 4 13" xfId="2832"/>
    <cellStyle name="Heading 3 4 13 2" xfId="8057"/>
    <cellStyle name="Heading 3 4 13 3" xfId="8058"/>
    <cellStyle name="Heading 3 4 13 4" xfId="8059"/>
    <cellStyle name="Heading 3 4 13 5" xfId="8060"/>
    <cellStyle name="Heading 3 4 14" xfId="2833"/>
    <cellStyle name="Heading 3 4 14 2" xfId="8061"/>
    <cellStyle name="Heading 3 4 14 3" xfId="8062"/>
    <cellStyle name="Heading 3 4 14 4" xfId="8063"/>
    <cellStyle name="Heading 3 4 14 5" xfId="8064"/>
    <cellStyle name="Heading 3 4 15" xfId="2834"/>
    <cellStyle name="Heading 3 4 15 2" xfId="8065"/>
    <cellStyle name="Heading 3 4 15 3" xfId="8066"/>
    <cellStyle name="Heading 3 4 15 4" xfId="8067"/>
    <cellStyle name="Heading 3 4 15 5" xfId="8068"/>
    <cellStyle name="Heading 3 4 16" xfId="8069"/>
    <cellStyle name="Heading 3 4 17" xfId="8070"/>
    <cellStyle name="Heading 3 4 18" xfId="8071"/>
    <cellStyle name="Heading 3 4 19" xfId="8072"/>
    <cellStyle name="Heading 3 4 2" xfId="106"/>
    <cellStyle name="Heading 3 4 2 2" xfId="2835"/>
    <cellStyle name="Heading 3 4 2 2 2" xfId="8073"/>
    <cellStyle name="Heading 3 4 2 2 3" xfId="8074"/>
    <cellStyle name="Heading 3 4 2 2 4" xfId="8075"/>
    <cellStyle name="Heading 3 4 2 2 5" xfId="8076"/>
    <cellStyle name="Heading 3 4 2 3" xfId="8077"/>
    <cellStyle name="Heading 3 4 2 4" xfId="8078"/>
    <cellStyle name="Heading 3 4 2 5" xfId="8079"/>
    <cellStyle name="Heading 3 4 2 6" xfId="8080"/>
    <cellStyle name="Heading 3 4 3" xfId="107"/>
    <cellStyle name="Heading 3 4 3 2" xfId="2836"/>
    <cellStyle name="Heading 3 4 3 2 2" xfId="8081"/>
    <cellStyle name="Heading 3 4 3 2 3" xfId="8082"/>
    <cellStyle name="Heading 3 4 3 2 4" xfId="8083"/>
    <cellStyle name="Heading 3 4 3 2 5" xfId="8084"/>
    <cellStyle name="Heading 3 4 3 3" xfId="8085"/>
    <cellStyle name="Heading 3 4 3 4" xfId="8086"/>
    <cellStyle name="Heading 3 4 3 5" xfId="8087"/>
    <cellStyle name="Heading 3 4 3 6" xfId="8088"/>
    <cellStyle name="Heading 3 4 4" xfId="108"/>
    <cellStyle name="Heading 3 4 4 2" xfId="2837"/>
    <cellStyle name="Heading 3 4 4 2 2" xfId="8089"/>
    <cellStyle name="Heading 3 4 4 2 3" xfId="8090"/>
    <cellStyle name="Heading 3 4 4 2 4" xfId="8091"/>
    <cellStyle name="Heading 3 4 4 2 5" xfId="8092"/>
    <cellStyle name="Heading 3 4 4 3" xfId="8093"/>
    <cellStyle name="Heading 3 4 4 4" xfId="8094"/>
    <cellStyle name="Heading 3 4 4 5" xfId="8095"/>
    <cellStyle name="Heading 3 4 4 6" xfId="8096"/>
    <cellStyle name="Heading 3 4 5" xfId="109"/>
    <cellStyle name="Heading 3 4 5 2" xfId="2838"/>
    <cellStyle name="Heading 3 4 5 2 2" xfId="8097"/>
    <cellStyle name="Heading 3 4 5 2 3" xfId="8098"/>
    <cellStyle name="Heading 3 4 5 2 4" xfId="8099"/>
    <cellStyle name="Heading 3 4 5 2 5" xfId="8100"/>
    <cellStyle name="Heading 3 4 5 3" xfId="8101"/>
    <cellStyle name="Heading 3 4 5 4" xfId="8102"/>
    <cellStyle name="Heading 3 4 5 5" xfId="8103"/>
    <cellStyle name="Heading 3 4 5 6" xfId="8104"/>
    <cellStyle name="Heading 3 4 6" xfId="110"/>
    <cellStyle name="Heading 3 4 6 2" xfId="2839"/>
    <cellStyle name="Heading 3 4 6 2 2" xfId="8105"/>
    <cellStyle name="Heading 3 4 6 2 3" xfId="8106"/>
    <cellStyle name="Heading 3 4 6 2 4" xfId="8107"/>
    <cellStyle name="Heading 3 4 6 2 5" xfId="8108"/>
    <cellStyle name="Heading 3 4 6 3" xfId="8109"/>
    <cellStyle name="Heading 3 4 6 4" xfId="8110"/>
    <cellStyle name="Heading 3 4 6 5" xfId="8111"/>
    <cellStyle name="Heading 3 4 6 6" xfId="8112"/>
    <cellStyle name="Heading 3 4 7" xfId="111"/>
    <cellStyle name="Heading 3 4 7 2" xfId="2840"/>
    <cellStyle name="Heading 3 4 7 2 2" xfId="8113"/>
    <cellStyle name="Heading 3 4 7 2 3" xfId="8114"/>
    <cellStyle name="Heading 3 4 7 2 4" xfId="8115"/>
    <cellStyle name="Heading 3 4 7 2 5" xfId="8116"/>
    <cellStyle name="Heading 3 4 7 3" xfId="8117"/>
    <cellStyle name="Heading 3 4 7 4" xfId="8118"/>
    <cellStyle name="Heading 3 4 7 5" xfId="8119"/>
    <cellStyle name="Heading 3 4 7 6" xfId="8120"/>
    <cellStyle name="Heading 3 4 8" xfId="112"/>
    <cellStyle name="Heading 3 4 8 2" xfId="2841"/>
    <cellStyle name="Heading 3 4 8 2 2" xfId="8121"/>
    <cellStyle name="Heading 3 4 8 2 3" xfId="8122"/>
    <cellStyle name="Heading 3 4 8 2 4" xfId="8123"/>
    <cellStyle name="Heading 3 4 8 2 5" xfId="8124"/>
    <cellStyle name="Heading 3 4 8 3" xfId="8125"/>
    <cellStyle name="Heading 3 4 8 4" xfId="8126"/>
    <cellStyle name="Heading 3 4 8 5" xfId="8127"/>
    <cellStyle name="Heading 3 4 8 6" xfId="8128"/>
    <cellStyle name="Heading 3 4 9" xfId="113"/>
    <cellStyle name="Heading 3 4 9 2" xfId="2842"/>
    <cellStyle name="Heading 3 4 9 2 2" xfId="8129"/>
    <cellStyle name="Heading 3 4 9 2 3" xfId="8130"/>
    <cellStyle name="Heading 3 4 9 2 4" xfId="8131"/>
    <cellStyle name="Heading 3 4 9 2 5" xfId="8132"/>
    <cellStyle name="Heading 3 4 9 3" xfId="8133"/>
    <cellStyle name="Heading 3 4 9 4" xfId="8134"/>
    <cellStyle name="Heading 3 4 9 5" xfId="8135"/>
    <cellStyle name="Heading 3 4 9 6" xfId="8136"/>
    <cellStyle name="Heading 3 5" xfId="114"/>
    <cellStyle name="Heading 3 5 10" xfId="115"/>
    <cellStyle name="Heading 3 5 10 2" xfId="2843"/>
    <cellStyle name="Heading 3 5 10 2 2" xfId="8137"/>
    <cellStyle name="Heading 3 5 10 2 3" xfId="8138"/>
    <cellStyle name="Heading 3 5 10 2 4" xfId="8139"/>
    <cellStyle name="Heading 3 5 10 2 5" xfId="8140"/>
    <cellStyle name="Heading 3 5 10 3" xfId="8141"/>
    <cellStyle name="Heading 3 5 10 4" xfId="8142"/>
    <cellStyle name="Heading 3 5 10 5" xfId="8143"/>
    <cellStyle name="Heading 3 5 10 6" xfId="8144"/>
    <cellStyle name="Heading 3 5 11" xfId="2844"/>
    <cellStyle name="Heading 3 5 11 2" xfId="8145"/>
    <cellStyle name="Heading 3 5 11 3" xfId="8146"/>
    <cellStyle name="Heading 3 5 11 4" xfId="8147"/>
    <cellStyle name="Heading 3 5 11 5" xfId="8148"/>
    <cellStyle name="Heading 3 5 12" xfId="8149"/>
    <cellStyle name="Heading 3 5 13" xfId="8150"/>
    <cellStyle name="Heading 3 5 14" xfId="8151"/>
    <cellStyle name="Heading 3 5 15" xfId="8152"/>
    <cellStyle name="Heading 3 5 2" xfId="116"/>
    <cellStyle name="Heading 3 5 2 2" xfId="2845"/>
    <cellStyle name="Heading 3 5 2 2 2" xfId="8153"/>
    <cellStyle name="Heading 3 5 2 2 3" xfId="8154"/>
    <cellStyle name="Heading 3 5 2 2 4" xfId="8155"/>
    <cellStyle name="Heading 3 5 2 2 5" xfId="8156"/>
    <cellStyle name="Heading 3 5 2 3" xfId="8157"/>
    <cellStyle name="Heading 3 5 2 4" xfId="8158"/>
    <cellStyle name="Heading 3 5 2 5" xfId="8159"/>
    <cellStyle name="Heading 3 5 2 6" xfId="8160"/>
    <cellStyle name="Heading 3 5 3" xfId="117"/>
    <cellStyle name="Heading 3 5 3 2" xfId="2846"/>
    <cellStyle name="Heading 3 5 3 2 2" xfId="8161"/>
    <cellStyle name="Heading 3 5 3 2 3" xfId="8162"/>
    <cellStyle name="Heading 3 5 3 2 4" xfId="8163"/>
    <cellStyle name="Heading 3 5 3 2 5" xfId="8164"/>
    <cellStyle name="Heading 3 5 3 3" xfId="8165"/>
    <cellStyle name="Heading 3 5 3 4" xfId="8166"/>
    <cellStyle name="Heading 3 5 3 5" xfId="8167"/>
    <cellStyle name="Heading 3 5 3 6" xfId="8168"/>
    <cellStyle name="Heading 3 5 4" xfId="118"/>
    <cellStyle name="Heading 3 5 4 2" xfId="2847"/>
    <cellStyle name="Heading 3 5 4 2 2" xfId="8169"/>
    <cellStyle name="Heading 3 5 4 2 3" xfId="8170"/>
    <cellStyle name="Heading 3 5 4 2 4" xfId="8171"/>
    <cellStyle name="Heading 3 5 4 2 5" xfId="8172"/>
    <cellStyle name="Heading 3 5 4 3" xfId="8173"/>
    <cellStyle name="Heading 3 5 4 4" xfId="8174"/>
    <cellStyle name="Heading 3 5 4 5" xfId="8175"/>
    <cellStyle name="Heading 3 5 4 6" xfId="8176"/>
    <cellStyle name="Heading 3 5 5" xfId="119"/>
    <cellStyle name="Heading 3 5 5 2" xfId="2848"/>
    <cellStyle name="Heading 3 5 5 2 2" xfId="8177"/>
    <cellStyle name="Heading 3 5 5 2 3" xfId="8178"/>
    <cellStyle name="Heading 3 5 5 2 4" xfId="8179"/>
    <cellStyle name="Heading 3 5 5 2 5" xfId="8180"/>
    <cellStyle name="Heading 3 5 5 3" xfId="8181"/>
    <cellStyle name="Heading 3 5 5 4" xfId="8182"/>
    <cellStyle name="Heading 3 5 5 5" xfId="8183"/>
    <cellStyle name="Heading 3 5 5 6" xfId="8184"/>
    <cellStyle name="Heading 3 5 6" xfId="120"/>
    <cellStyle name="Heading 3 5 6 2" xfId="2849"/>
    <cellStyle name="Heading 3 5 6 2 2" xfId="8185"/>
    <cellStyle name="Heading 3 5 6 2 3" xfId="8186"/>
    <cellStyle name="Heading 3 5 6 2 4" xfId="8187"/>
    <cellStyle name="Heading 3 5 6 2 5" xfId="8188"/>
    <cellStyle name="Heading 3 5 6 3" xfId="8189"/>
    <cellStyle name="Heading 3 5 6 4" xfId="8190"/>
    <cellStyle name="Heading 3 5 6 5" xfId="8191"/>
    <cellStyle name="Heading 3 5 6 6" xfId="8192"/>
    <cellStyle name="Heading 3 5 7" xfId="121"/>
    <cellStyle name="Heading 3 5 7 2" xfId="2850"/>
    <cellStyle name="Heading 3 5 7 2 2" xfId="8193"/>
    <cellStyle name="Heading 3 5 7 2 3" xfId="8194"/>
    <cellStyle name="Heading 3 5 7 2 4" xfId="8195"/>
    <cellStyle name="Heading 3 5 7 2 5" xfId="8196"/>
    <cellStyle name="Heading 3 5 7 3" xfId="8197"/>
    <cellStyle name="Heading 3 5 7 4" xfId="8198"/>
    <cellStyle name="Heading 3 5 7 5" xfId="8199"/>
    <cellStyle name="Heading 3 5 7 6" xfId="8200"/>
    <cellStyle name="Heading 3 5 8" xfId="122"/>
    <cellStyle name="Heading 3 5 8 2" xfId="2851"/>
    <cellStyle name="Heading 3 5 8 2 2" xfId="8201"/>
    <cellStyle name="Heading 3 5 8 2 3" xfId="8202"/>
    <cellStyle name="Heading 3 5 8 2 4" xfId="8203"/>
    <cellStyle name="Heading 3 5 8 2 5" xfId="8204"/>
    <cellStyle name="Heading 3 5 8 3" xfId="8205"/>
    <cellStyle name="Heading 3 5 8 4" xfId="8206"/>
    <cellStyle name="Heading 3 5 8 5" xfId="8207"/>
    <cellStyle name="Heading 3 5 8 6" xfId="8208"/>
    <cellStyle name="Heading 3 5 9" xfId="123"/>
    <cellStyle name="Heading 3 5 9 2" xfId="2852"/>
    <cellStyle name="Heading 3 5 9 2 2" xfId="8209"/>
    <cellStyle name="Heading 3 5 9 2 3" xfId="8210"/>
    <cellStyle name="Heading 3 5 9 2 4" xfId="8211"/>
    <cellStyle name="Heading 3 5 9 2 5" xfId="8212"/>
    <cellStyle name="Heading 3 5 9 3" xfId="8213"/>
    <cellStyle name="Heading 3 5 9 4" xfId="8214"/>
    <cellStyle name="Heading 3 5 9 5" xfId="8215"/>
    <cellStyle name="Heading 3 5 9 6" xfId="8216"/>
    <cellStyle name="Heading 3 6" xfId="2853"/>
    <cellStyle name="Heading 3 6 2" xfId="8217"/>
    <cellStyle name="Heading 3 6 3" xfId="8218"/>
    <cellStyle name="Heading 3 6 4" xfId="8219"/>
    <cellStyle name="Heading 3 6 5" xfId="8220"/>
    <cellStyle name="Heading 3 6 6" xfId="8221"/>
    <cellStyle name="Heading 3 7" xfId="2854"/>
    <cellStyle name="Heading 3 7 2" xfId="8222"/>
    <cellStyle name="Heading 3 7 3" xfId="8223"/>
    <cellStyle name="Heading 3 7 4" xfId="8224"/>
    <cellStyle name="Heading 3 7 5" xfId="8225"/>
    <cellStyle name="Heading 3 7 6" xfId="8226"/>
    <cellStyle name="Heading 3 8" xfId="2855"/>
    <cellStyle name="Heading 3 8 2" xfId="8227"/>
    <cellStyle name="Heading 3 8 3" xfId="8228"/>
    <cellStyle name="Heading 3 8 4" xfId="8229"/>
    <cellStyle name="Heading 3 8 5" xfId="8230"/>
    <cellStyle name="Heading 3 8 6" xfId="8231"/>
    <cellStyle name="Heading 3 9" xfId="2856"/>
    <cellStyle name="Heading 3 9 2" xfId="8232"/>
    <cellStyle name="Heading 3 9 3" xfId="8233"/>
    <cellStyle name="Heading 3 9 4" xfId="8234"/>
    <cellStyle name="Heading 3 9 5" xfId="8235"/>
    <cellStyle name="Heading 3." xfId="2857"/>
    <cellStyle name="Heading 4 2" xfId="2858"/>
    <cellStyle name="Heading 4 2 2" xfId="2859"/>
    <cellStyle name="Heading 4 2 2 2" xfId="2860"/>
    <cellStyle name="Heading 4 2 3" xfId="2861"/>
    <cellStyle name="Heading 4 2_Regulatory Template" xfId="2862"/>
    <cellStyle name="Heading 4 3" xfId="2863"/>
    <cellStyle name="Heading 4 4" xfId="2864"/>
    <cellStyle name="Heading 4 5" xfId="2865"/>
    <cellStyle name="Heading 4 6" xfId="2866"/>
    <cellStyle name="Heading 4 7" xfId="2867"/>
    <cellStyle name="Heading 4 8" xfId="2868"/>
    <cellStyle name="Heading 4." xfId="2869"/>
    <cellStyle name="Heading(4)" xfId="2870"/>
    <cellStyle name="Hidden" xfId="2871"/>
    <cellStyle name="Hyperlink 2" xfId="2872"/>
    <cellStyle name="Hyperlink 2 2" xfId="2873"/>
    <cellStyle name="Hyperlink 3" xfId="2874"/>
    <cellStyle name="Hyperlink 4" xfId="2875"/>
    <cellStyle name="Hyperlink Arrow" xfId="2876"/>
    <cellStyle name="Hyperlink Arrow." xfId="2877"/>
    <cellStyle name="Hyperlink Check." xfId="2878"/>
    <cellStyle name="Hyperlink Text" xfId="2879"/>
    <cellStyle name="Hyperlink Text." xfId="2880"/>
    <cellStyle name="Hyperlink TOC 1." xfId="2881"/>
    <cellStyle name="Hyperlink TOC 2." xfId="2882"/>
    <cellStyle name="Hyperlink TOC 3." xfId="2883"/>
    <cellStyle name="Hyperlink TOC 4." xfId="2884"/>
    <cellStyle name="if0 -InpFixed" xfId="2885"/>
    <cellStyle name="Import" xfId="2886"/>
    <cellStyle name="Import%" xfId="2887"/>
    <cellStyle name="Import_Capex_2001-2009" xfId="2888"/>
    <cellStyle name="Index" xfId="2889"/>
    <cellStyle name="Input [yellow]" xfId="2890"/>
    <cellStyle name="Input [yellow] 2" xfId="6156"/>
    <cellStyle name="Input 10" xfId="8236"/>
    <cellStyle name="Input 11" xfId="8237"/>
    <cellStyle name="Input 12" xfId="8238"/>
    <cellStyle name="Input 13" xfId="8239"/>
    <cellStyle name="Input 14" xfId="8240"/>
    <cellStyle name="Input 2" xfId="2891"/>
    <cellStyle name="Input 2 2" xfId="2892"/>
    <cellStyle name="Input 2 2 2" xfId="2893"/>
    <cellStyle name="Input 2 2 2 2" xfId="2894"/>
    <cellStyle name="Input 2 2 2 2 2" xfId="2895"/>
    <cellStyle name="Input 2 2 2 2 2 2" xfId="6157"/>
    <cellStyle name="Input 2 2 2 2 3" xfId="2896"/>
    <cellStyle name="Input 2 2 2 2 3 2" xfId="6158"/>
    <cellStyle name="Input 2 2 2 2 4" xfId="6159"/>
    <cellStyle name="Input 2 2 2 3" xfId="2897"/>
    <cellStyle name="Input 2 2 2 3 2" xfId="6160"/>
    <cellStyle name="Input 2 2 2 4" xfId="2898"/>
    <cellStyle name="Input 2 2 2 4 2" xfId="6161"/>
    <cellStyle name="Input 2 2 3" xfId="2899"/>
    <cellStyle name="Input 2 2 3 2" xfId="2900"/>
    <cellStyle name="Input 2 2 3 2 2" xfId="2901"/>
    <cellStyle name="Input 2 2 3 2 2 2" xfId="6162"/>
    <cellStyle name="Input 2 2 3 2 3" xfId="2902"/>
    <cellStyle name="Input 2 2 3 2 3 2" xfId="6163"/>
    <cellStyle name="Input 2 2 3 2 4" xfId="6164"/>
    <cellStyle name="Input 2 2 3 3" xfId="2903"/>
    <cellStyle name="Input 2 2 3 3 2" xfId="6165"/>
    <cellStyle name="Input 2 2 3 4" xfId="2904"/>
    <cellStyle name="Input 2 2 3 4 2" xfId="6166"/>
    <cellStyle name="Input 2 2 3 5" xfId="6167"/>
    <cellStyle name="Input 2 2 4" xfId="2905"/>
    <cellStyle name="Input 2 2 4 2" xfId="2906"/>
    <cellStyle name="Input 2 2 4 2 2" xfId="6168"/>
    <cellStyle name="Input 2 2 4 3" xfId="2907"/>
    <cellStyle name="Input 2 2 4 3 2" xfId="6169"/>
    <cellStyle name="Input 2 2 4 4" xfId="6170"/>
    <cellStyle name="Input 2 2 5" xfId="2908"/>
    <cellStyle name="Input 2 2 5 2" xfId="6171"/>
    <cellStyle name="Input 2 2 6" xfId="2909"/>
    <cellStyle name="Input 2 2 6 2" xfId="6172"/>
    <cellStyle name="Input 2 2 7" xfId="2910"/>
    <cellStyle name="Input 2 2 7 2" xfId="6173"/>
    <cellStyle name="Input 2 3" xfId="2911"/>
    <cellStyle name="Input 2 3 2" xfId="2912"/>
    <cellStyle name="Input 2 3 2 2" xfId="2913"/>
    <cellStyle name="Input 2 3 2 2 2" xfId="2914"/>
    <cellStyle name="Input 2 3 2 2 2 2" xfId="6174"/>
    <cellStyle name="Input 2 3 2 2 3" xfId="2915"/>
    <cellStyle name="Input 2 3 2 2 3 2" xfId="6175"/>
    <cellStyle name="Input 2 3 2 2 4" xfId="6176"/>
    <cellStyle name="Input 2 3 2 3" xfId="2916"/>
    <cellStyle name="Input 2 3 2 3 2" xfId="6177"/>
    <cellStyle name="Input 2 3 2 4" xfId="2917"/>
    <cellStyle name="Input 2 3 2 4 2" xfId="6178"/>
    <cellStyle name="Input 2 3 2 5" xfId="6179"/>
    <cellStyle name="Input 2 3 3" xfId="2918"/>
    <cellStyle name="Input 2 3 3 2" xfId="2919"/>
    <cellStyle name="Input 2 3 3 2 2" xfId="2920"/>
    <cellStyle name="Input 2 3 3 2 2 2" xfId="6180"/>
    <cellStyle name="Input 2 3 3 2 3" xfId="2921"/>
    <cellStyle name="Input 2 3 3 2 3 2" xfId="6181"/>
    <cellStyle name="Input 2 3 3 2 4" xfId="6182"/>
    <cellStyle name="Input 2 3 3 3" xfId="2922"/>
    <cellStyle name="Input 2 3 3 3 2" xfId="6183"/>
    <cellStyle name="Input 2 3 3 4" xfId="2923"/>
    <cellStyle name="Input 2 3 3 4 2" xfId="6184"/>
    <cellStyle name="Input 2 3 3 5" xfId="6185"/>
    <cellStyle name="Input 2 3 4" xfId="2924"/>
    <cellStyle name="Input 2 3 4 2" xfId="2925"/>
    <cellStyle name="Input 2 3 4 2 2" xfId="6186"/>
    <cellStyle name="Input 2 3 4 3" xfId="2926"/>
    <cellStyle name="Input 2 3 4 3 2" xfId="6187"/>
    <cellStyle name="Input 2 3 4 4" xfId="6188"/>
    <cellStyle name="Input 2 3 5" xfId="2927"/>
    <cellStyle name="Input 2 3 5 2" xfId="6189"/>
    <cellStyle name="Input 2 3 6" xfId="2928"/>
    <cellStyle name="Input 2 3 6 2" xfId="6190"/>
    <cellStyle name="Input 2 4" xfId="2929"/>
    <cellStyle name="Input 2 4 2" xfId="2930"/>
    <cellStyle name="Input 2 4 2 2" xfId="2931"/>
    <cellStyle name="Input 2 4 2 2 2" xfId="2932"/>
    <cellStyle name="Input 2 4 2 2 2 2" xfId="6191"/>
    <cellStyle name="Input 2 4 2 2 3" xfId="2933"/>
    <cellStyle name="Input 2 4 2 2 3 2" xfId="6192"/>
    <cellStyle name="Input 2 4 2 2 4" xfId="6193"/>
    <cellStyle name="Input 2 4 2 3" xfId="2934"/>
    <cellStyle name="Input 2 4 2 3 2" xfId="6194"/>
    <cellStyle name="Input 2 4 2 4" xfId="2935"/>
    <cellStyle name="Input 2 4 2 4 2" xfId="6195"/>
    <cellStyle name="Input 2 4 2 5" xfId="6196"/>
    <cellStyle name="Input 2 4 3" xfId="2936"/>
    <cellStyle name="Input 2 4 3 2" xfId="2937"/>
    <cellStyle name="Input 2 4 3 2 2" xfId="2938"/>
    <cellStyle name="Input 2 4 3 2 2 2" xfId="6197"/>
    <cellStyle name="Input 2 4 3 2 3" xfId="2939"/>
    <cellStyle name="Input 2 4 3 2 3 2" xfId="6198"/>
    <cellStyle name="Input 2 4 3 2 4" xfId="6199"/>
    <cellStyle name="Input 2 4 3 3" xfId="2940"/>
    <cellStyle name="Input 2 4 3 3 2" xfId="6200"/>
    <cellStyle name="Input 2 4 3 4" xfId="2941"/>
    <cellStyle name="Input 2 4 3 4 2" xfId="6201"/>
    <cellStyle name="Input 2 4 3 5" xfId="6202"/>
    <cellStyle name="Input 2 4 4" xfId="2942"/>
    <cellStyle name="Input 2 4 4 2" xfId="2943"/>
    <cellStyle name="Input 2 4 4 2 2" xfId="6203"/>
    <cellStyle name="Input 2 4 4 3" xfId="2944"/>
    <cellStyle name="Input 2 4 4 3 2" xfId="6204"/>
    <cellStyle name="Input 2 4 4 4" xfId="6205"/>
    <cellStyle name="Input 2 4 5" xfId="2945"/>
    <cellStyle name="Input 2 4 5 2" xfId="6206"/>
    <cellStyle name="Input 2 4 6" xfId="2946"/>
    <cellStyle name="Input 2 4 6 2" xfId="6207"/>
    <cellStyle name="Input 2 5" xfId="2947"/>
    <cellStyle name="Input 2 5 2" xfId="2948"/>
    <cellStyle name="Input 2 5 2 2" xfId="2949"/>
    <cellStyle name="Input 2 5 2 2 2" xfId="2950"/>
    <cellStyle name="Input 2 5 2 2 2 2" xfId="6208"/>
    <cellStyle name="Input 2 5 2 2 3" xfId="2951"/>
    <cellStyle name="Input 2 5 2 2 3 2" xfId="6209"/>
    <cellStyle name="Input 2 5 2 2 4" xfId="6210"/>
    <cellStyle name="Input 2 5 2 3" xfId="2952"/>
    <cellStyle name="Input 2 5 2 3 2" xfId="6211"/>
    <cellStyle name="Input 2 5 2 4" xfId="2953"/>
    <cellStyle name="Input 2 5 2 4 2" xfId="6212"/>
    <cellStyle name="Input 2 5 2 5" xfId="6213"/>
    <cellStyle name="Input 2 5 3" xfId="2954"/>
    <cellStyle name="Input 2 5 3 2" xfId="2955"/>
    <cellStyle name="Input 2 5 3 2 2" xfId="2956"/>
    <cellStyle name="Input 2 5 3 2 2 2" xfId="6214"/>
    <cellStyle name="Input 2 5 3 2 3" xfId="2957"/>
    <cellStyle name="Input 2 5 3 2 3 2" xfId="6215"/>
    <cellStyle name="Input 2 5 3 2 4" xfId="6216"/>
    <cellStyle name="Input 2 5 3 3" xfId="2958"/>
    <cellStyle name="Input 2 5 3 3 2" xfId="6217"/>
    <cellStyle name="Input 2 5 3 4" xfId="2959"/>
    <cellStyle name="Input 2 5 3 4 2" xfId="6218"/>
    <cellStyle name="Input 2 5 3 5" xfId="6219"/>
    <cellStyle name="Input 2 5 4" xfId="2960"/>
    <cellStyle name="Input 2 5 4 2" xfId="2961"/>
    <cellStyle name="Input 2 5 4 2 2" xfId="6220"/>
    <cellStyle name="Input 2 5 4 3" xfId="2962"/>
    <cellStyle name="Input 2 5 4 3 2" xfId="6221"/>
    <cellStyle name="Input 2 5 4 4" xfId="6222"/>
    <cellStyle name="Input 2 5 5" xfId="2963"/>
    <cellStyle name="Input 2 5 5 2" xfId="6223"/>
    <cellStyle name="Input 2 5 6" xfId="2964"/>
    <cellStyle name="Input 2 5 6 2" xfId="6224"/>
    <cellStyle name="Input 2 6" xfId="2965"/>
    <cellStyle name="Input 2 6 2" xfId="2966"/>
    <cellStyle name="Input 2 6 2 2" xfId="6225"/>
    <cellStyle name="Input 2 6 3" xfId="2967"/>
    <cellStyle name="Input 2 6 3 2" xfId="6226"/>
    <cellStyle name="Input 2 6 4" xfId="6227"/>
    <cellStyle name="Input 2 7" xfId="2968"/>
    <cellStyle name="Input 2 7 2" xfId="6228"/>
    <cellStyle name="Input 2 8" xfId="2969"/>
    <cellStyle name="Input 2 8 2" xfId="6229"/>
    <cellStyle name="Input 2_Regulatory Template" xfId="2970"/>
    <cellStyle name="Input 3" xfId="2971"/>
    <cellStyle name="Input 4" xfId="2972"/>
    <cellStyle name="Input 5" xfId="2973"/>
    <cellStyle name="Input 6" xfId="2974"/>
    <cellStyle name="Input 7" xfId="2975"/>
    <cellStyle name="Input 8" xfId="2976"/>
    <cellStyle name="Input 9" xfId="6230"/>
    <cellStyle name="Input|Date" xfId="2977"/>
    <cellStyle name="Input1" xfId="2978"/>
    <cellStyle name="Input1 2" xfId="2979"/>
    <cellStyle name="Input1 3" xfId="2980"/>
    <cellStyle name="Input1 4" xfId="2981"/>
    <cellStyle name="Input1%" xfId="2982"/>
    <cellStyle name="Input1_070615 Water &amp; Wastewater Pricing Review Model draft under construction" xfId="2983"/>
    <cellStyle name="Input1default" xfId="2984"/>
    <cellStyle name="Input1default%" xfId="2985"/>
    <cellStyle name="Input1default% 2" xfId="2986"/>
    <cellStyle name="Input2" xfId="2987"/>
    <cellStyle name="Input2 2" xfId="2988"/>
    <cellStyle name="Input2%" xfId="2989"/>
    <cellStyle name="Input3" xfId="2990"/>
    <cellStyle name="Input3 2" xfId="2991"/>
    <cellStyle name="Input3 3" xfId="2992"/>
    <cellStyle name="Input3 4" xfId="2993"/>
    <cellStyle name="Input3%" xfId="2994"/>
    <cellStyle name="Input3_070615 Water &amp; Wastewater Pricing Review Model draft under construction" xfId="2995"/>
    <cellStyle name="key result" xfId="2996"/>
    <cellStyle name="Lines" xfId="2997"/>
    <cellStyle name="Linked Cell 2" xfId="2998"/>
    <cellStyle name="Linked Cell 2 2" xfId="2999"/>
    <cellStyle name="Linked Cell 2 2 2" xfId="3000"/>
    <cellStyle name="Linked Cell 2 3" xfId="3001"/>
    <cellStyle name="Linked Cell 2_Regulatory Template" xfId="3002"/>
    <cellStyle name="Linked Cell 3" xfId="3003"/>
    <cellStyle name="Linked Cell 4" xfId="3004"/>
    <cellStyle name="Linked Cell 5" xfId="3005"/>
    <cellStyle name="Linked Cell 6" xfId="3006"/>
    <cellStyle name="Linked Cell 7" xfId="3007"/>
    <cellStyle name="Linked Cell 8" xfId="3008"/>
    <cellStyle name="Local import" xfId="3009"/>
    <cellStyle name="Local import %" xfId="3010"/>
    <cellStyle name="Local import 2" xfId="3011"/>
    <cellStyle name="Local import 3" xfId="6231"/>
    <cellStyle name="Locked 2" xfId="3012"/>
    <cellStyle name="Lookup Table Heading." xfId="3013"/>
    <cellStyle name="Lookup Table Heading. 2" xfId="6232"/>
    <cellStyle name="Lookup Table Label." xfId="3014"/>
    <cellStyle name="Lookup Table Label. 2" xfId="6233"/>
    <cellStyle name="Lookup Table Number." xfId="3015"/>
    <cellStyle name="Lookup Table Number. 2" xfId="6234"/>
    <cellStyle name="LV Input" xfId="3016"/>
    <cellStyle name="Mine" xfId="3017"/>
    <cellStyle name="Model Name" xfId="3018"/>
    <cellStyle name="Model Name." xfId="3019"/>
    <cellStyle name="Multiple." xfId="3020"/>
    <cellStyle name="Neutral 10" xfId="8241"/>
    <cellStyle name="Neutral 2" xfId="3021"/>
    <cellStyle name="Neutral 2 2" xfId="3022"/>
    <cellStyle name="Neutral 2 2 2" xfId="3023"/>
    <cellStyle name="Neutral 2 2 3" xfId="3024"/>
    <cellStyle name="Neutral 2 2_Regulatory Template" xfId="3025"/>
    <cellStyle name="Neutral 2 3" xfId="3026"/>
    <cellStyle name="Neutral 2_Regulatory Template" xfId="3027"/>
    <cellStyle name="Neutral 3" xfId="3028"/>
    <cellStyle name="Neutral 4" xfId="3029"/>
    <cellStyle name="Neutral 5" xfId="3030"/>
    <cellStyle name="Neutral 6" xfId="3031"/>
    <cellStyle name="Neutral 7" xfId="3032"/>
    <cellStyle name="Neutral 8" xfId="8242"/>
    <cellStyle name="Neutral 9" xfId="8243"/>
    <cellStyle name="New Times Roman" xfId="3033"/>
    <cellStyle name="Normal" xfId="0" builtinId="0"/>
    <cellStyle name="Normal - Style1" xfId="3034"/>
    <cellStyle name="Normal 10" xfId="3035"/>
    <cellStyle name="Normal 10 10" xfId="6235"/>
    <cellStyle name="Normal 10 2" xfId="3036"/>
    <cellStyle name="Normal 10 2 2" xfId="3037"/>
    <cellStyle name="Normal 10 2 2 2" xfId="3038"/>
    <cellStyle name="Normal 10 2 2 2 2" xfId="6236"/>
    <cellStyle name="Normal 10 2 2 3" xfId="6237"/>
    <cellStyle name="Normal 10 2 3" xfId="3039"/>
    <cellStyle name="Normal 10 2 3 2" xfId="3040"/>
    <cellStyle name="Normal 10 2 3 2 2" xfId="6238"/>
    <cellStyle name="Normal 10 2 3 3" xfId="6239"/>
    <cellStyle name="Normal 10 2 4" xfId="3041"/>
    <cellStyle name="Normal 10 2 4 2" xfId="6240"/>
    <cellStyle name="Normal 10 2 5" xfId="6241"/>
    <cellStyle name="Normal 10 2_Regulatory Template" xfId="3042"/>
    <cellStyle name="Normal 10 3" xfId="3043"/>
    <cellStyle name="Normal 10 3 2" xfId="3044"/>
    <cellStyle name="Normal 10 3 2 2" xfId="3045"/>
    <cellStyle name="Normal 10 3 2 2 2" xfId="6242"/>
    <cellStyle name="Normal 10 3 2 3" xfId="6243"/>
    <cellStyle name="Normal 10 3 3" xfId="3046"/>
    <cellStyle name="Normal 10 3 3 2" xfId="6244"/>
    <cellStyle name="Normal 10 3 4" xfId="6245"/>
    <cellStyle name="Normal 10 3_Regulatory Template" xfId="3047"/>
    <cellStyle name="Normal 10 4" xfId="3048"/>
    <cellStyle name="Normal 10 4 2" xfId="3049"/>
    <cellStyle name="Normal 10 4 2 2" xfId="3050"/>
    <cellStyle name="Normal 10 4 2 2 2" xfId="6246"/>
    <cellStyle name="Normal 10 4 2 3" xfId="6247"/>
    <cellStyle name="Normal 10 4 3" xfId="3051"/>
    <cellStyle name="Normal 10 4 3 2" xfId="6248"/>
    <cellStyle name="Normal 10 4 4" xfId="6249"/>
    <cellStyle name="Normal 10 4_Regulatory Template" xfId="3052"/>
    <cellStyle name="Normal 10 5" xfId="3053"/>
    <cellStyle name="Normal 10 5 2" xfId="3054"/>
    <cellStyle name="Normal 10 5 2 2" xfId="6250"/>
    <cellStyle name="Normal 10 5 3" xfId="6251"/>
    <cellStyle name="Normal 10 6" xfId="3055"/>
    <cellStyle name="Normal 10 7" xfId="5"/>
    <cellStyle name="Normal 10 8" xfId="3056"/>
    <cellStyle name="Normal 10 9" xfId="3057"/>
    <cellStyle name="Normal 10 9 2" xfId="6252"/>
    <cellStyle name="Normal 10_Regulatory Template" xfId="3058"/>
    <cellStyle name="Normal 100" xfId="3059"/>
    <cellStyle name="Normal 100 2" xfId="3060"/>
    <cellStyle name="Normal 100 2 2" xfId="6253"/>
    <cellStyle name="Normal 100 3" xfId="6254"/>
    <cellStyle name="Normal 101" xfId="3061"/>
    <cellStyle name="Normal 101 2" xfId="3062"/>
    <cellStyle name="Normal 101 2 2" xfId="3063"/>
    <cellStyle name="Normal 101 2 2 2" xfId="6255"/>
    <cellStyle name="Normal 101 2 3" xfId="6256"/>
    <cellStyle name="Normal 101 3" xfId="3064"/>
    <cellStyle name="Normal 101 3 2" xfId="6257"/>
    <cellStyle name="Normal 101 4" xfId="6258"/>
    <cellStyle name="Normal 101_Regulatory Template" xfId="3065"/>
    <cellStyle name="Normal 102" xfId="3066"/>
    <cellStyle name="Normal 102 2" xfId="3067"/>
    <cellStyle name="Normal 102 2 2" xfId="3068"/>
    <cellStyle name="Normal 102 2 2 2" xfId="6259"/>
    <cellStyle name="Normal 102 2 3" xfId="6260"/>
    <cellStyle name="Normal 102 3" xfId="3069"/>
    <cellStyle name="Normal 102 3 2" xfId="6261"/>
    <cellStyle name="Normal 102 4" xfId="6262"/>
    <cellStyle name="Normal 102_Regulatory Template" xfId="3070"/>
    <cellStyle name="Normal 103" xfId="3071"/>
    <cellStyle name="Normal 104" xfId="3072"/>
    <cellStyle name="Normal 104 2" xfId="3073"/>
    <cellStyle name="Normal 104 2 2" xfId="3074"/>
    <cellStyle name="Normal 104 2 2 2" xfId="6263"/>
    <cellStyle name="Normal 104 2 3" xfId="6264"/>
    <cellStyle name="Normal 104 3" xfId="3075"/>
    <cellStyle name="Normal 104 3 2" xfId="6265"/>
    <cellStyle name="Normal 104 4" xfId="6266"/>
    <cellStyle name="Normal 105" xfId="3076"/>
    <cellStyle name="Normal 105 2" xfId="3077"/>
    <cellStyle name="Normal 105 2 2" xfId="6267"/>
    <cellStyle name="Normal 105 3" xfId="6268"/>
    <cellStyle name="Normal 106" xfId="3078"/>
    <cellStyle name="Normal 106 2" xfId="3079"/>
    <cellStyle name="Normal 106 2 2" xfId="6269"/>
    <cellStyle name="Normal 106 3" xfId="6270"/>
    <cellStyle name="Normal 107" xfId="3080"/>
    <cellStyle name="Normal 107 2" xfId="3081"/>
    <cellStyle name="Normal 108" xfId="3082"/>
    <cellStyle name="Normal 108 2" xfId="3083"/>
    <cellStyle name="Normal 108 2 2" xfId="6271"/>
    <cellStyle name="Normal 108 3" xfId="6272"/>
    <cellStyle name="Normal 109" xfId="3084"/>
    <cellStyle name="Normal 109 2" xfId="3085"/>
    <cellStyle name="Normal 109 2 2" xfId="6273"/>
    <cellStyle name="Normal 109 3" xfId="6274"/>
    <cellStyle name="Normal 11" xfId="3086"/>
    <cellStyle name="Normal 11 2" xfId="3087"/>
    <cellStyle name="Normal 11 2 2" xfId="3088"/>
    <cellStyle name="Normal 11 2 2 2" xfId="3089"/>
    <cellStyle name="Normal 11 2 2 2 2" xfId="6275"/>
    <cellStyle name="Normal 11 2 2 3" xfId="6276"/>
    <cellStyle name="Normal 11 2 3" xfId="3090"/>
    <cellStyle name="Normal 11 2 3 2" xfId="6277"/>
    <cellStyle name="Normal 11 2 4" xfId="6278"/>
    <cellStyle name="Normal 11 2_Regulatory Template" xfId="3091"/>
    <cellStyle name="Normal 11 3" xfId="3092"/>
    <cellStyle name="Normal 11 3 2" xfId="3093"/>
    <cellStyle name="Normal 11 3 2 2" xfId="3094"/>
    <cellStyle name="Normal 11 3 2 2 2" xfId="6279"/>
    <cellStyle name="Normal 11 3 2 3" xfId="6280"/>
    <cellStyle name="Normal 11 3 3" xfId="3095"/>
    <cellStyle name="Normal 11 3 3 2" xfId="6281"/>
    <cellStyle name="Normal 11 3 4" xfId="6282"/>
    <cellStyle name="Normal 11 3_Regulatory Template" xfId="3096"/>
    <cellStyle name="Normal 11 4" xfId="3097"/>
    <cellStyle name="Normal 11 4 2" xfId="3098"/>
    <cellStyle name="Normal 11 4 2 2" xfId="3099"/>
    <cellStyle name="Normal 11 4 2 2 2" xfId="6283"/>
    <cellStyle name="Normal 11 4 2 3" xfId="6284"/>
    <cellStyle name="Normal 11 4 3" xfId="3100"/>
    <cellStyle name="Normal 11 4 3 2" xfId="6285"/>
    <cellStyle name="Normal 11 4 4" xfId="6286"/>
    <cellStyle name="Normal 11 4_Regulatory Template" xfId="3101"/>
    <cellStyle name="Normal 11 5" xfId="3102"/>
    <cellStyle name="Normal 11 5 2" xfId="3103"/>
    <cellStyle name="Normal 11 5 2 2" xfId="6287"/>
    <cellStyle name="Normal 11 5 3" xfId="6288"/>
    <cellStyle name="Normal 11 6" xfId="3104"/>
    <cellStyle name="Normal 11 7" xfId="3105"/>
    <cellStyle name="Normal 11 7 2" xfId="6289"/>
    <cellStyle name="Normal 11 8" xfId="6290"/>
    <cellStyle name="Normal 11_Regulatory Template" xfId="3106"/>
    <cellStyle name="Normal 110" xfId="3107"/>
    <cellStyle name="Normal 110 2" xfId="3108"/>
    <cellStyle name="Normal 110 2 2" xfId="6291"/>
    <cellStyle name="Normal 110 3" xfId="6292"/>
    <cellStyle name="Normal 111" xfId="3109"/>
    <cellStyle name="Normal 111 2" xfId="3110"/>
    <cellStyle name="Normal 111 2 2" xfId="6293"/>
    <cellStyle name="Normal 111 3" xfId="6294"/>
    <cellStyle name="Normal 112" xfId="3111"/>
    <cellStyle name="Normal 113" xfId="3112"/>
    <cellStyle name="Normal 114" xfId="3113"/>
    <cellStyle name="Normal 115" xfId="4"/>
    <cellStyle name="Normal 116" xfId="3114"/>
    <cellStyle name="Normal 117" xfId="3115"/>
    <cellStyle name="Normal 118" xfId="3116"/>
    <cellStyle name="Normal 118 2" xfId="6295"/>
    <cellStyle name="Normal 119" xfId="3117"/>
    <cellStyle name="Normal 119 2" xfId="6296"/>
    <cellStyle name="Normal 12" xfId="1"/>
    <cellStyle name="Normal 12 2" xfId="124"/>
    <cellStyle name="Normal 12 2 2" xfId="3118"/>
    <cellStyle name="Normal 12 2 2 2" xfId="3119"/>
    <cellStyle name="Normal 12 2 2 2 2" xfId="6297"/>
    <cellStyle name="Normal 12 2 2 3" xfId="6298"/>
    <cellStyle name="Normal 12 2 3" xfId="3120"/>
    <cellStyle name="Normal 12 2 3 2" xfId="6299"/>
    <cellStyle name="Normal 12 2 4" xfId="6300"/>
    <cellStyle name="Normal 12 2_Regulatory Template" xfId="3121"/>
    <cellStyle name="Normal 12 3" xfId="125"/>
    <cellStyle name="Normal 12 3 2" xfId="3122"/>
    <cellStyle name="Normal 12 3 2 2" xfId="3123"/>
    <cellStyle name="Normal 12 3 2 2 2" xfId="6301"/>
    <cellStyle name="Normal 12 3 2 3" xfId="6302"/>
    <cellStyle name="Normal 12 3 3" xfId="3124"/>
    <cellStyle name="Normal 12 3 3 2" xfId="6303"/>
    <cellStyle name="Normal 12 3 4" xfId="6304"/>
    <cellStyle name="Normal 12 3_Regulatory Template" xfId="3125"/>
    <cellStyle name="Normal 12 4" xfId="3126"/>
    <cellStyle name="Normal 12 4 2" xfId="3127"/>
    <cellStyle name="Normal 12 4 2 2" xfId="3128"/>
    <cellStyle name="Normal 12 4 2 2 2" xfId="6305"/>
    <cellStyle name="Normal 12 4 2 3" xfId="6306"/>
    <cellStyle name="Normal 12 4 3" xfId="3129"/>
    <cellStyle name="Normal 12 4 3 2" xfId="6307"/>
    <cellStyle name="Normal 12 4 4" xfId="6308"/>
    <cellStyle name="Normal 12 4_Regulatory Template" xfId="3130"/>
    <cellStyle name="Normal 12 5" xfId="3131"/>
    <cellStyle name="Normal 12 5 2" xfId="3132"/>
    <cellStyle name="Normal 12 5 2 2" xfId="6309"/>
    <cellStyle name="Normal 12 5 3" xfId="6310"/>
    <cellStyle name="Normal 12 6" xfId="3133"/>
    <cellStyle name="Normal 12 6 2" xfId="8244"/>
    <cellStyle name="Normal 12 7" xfId="3134"/>
    <cellStyle name="Normal 12 7 2" xfId="6311"/>
    <cellStyle name="Normal 12 8" xfId="3135"/>
    <cellStyle name="Normal 12 9" xfId="6312"/>
    <cellStyle name="Normal 12_Regulatory Template" xfId="3136"/>
    <cellStyle name="Normal 120" xfId="3137"/>
    <cellStyle name="Normal 120 2" xfId="8245"/>
    <cellStyle name="Normal 121" xfId="3138"/>
    <cellStyle name="Normal 121 2" xfId="6313"/>
    <cellStyle name="Normal 122" xfId="5796"/>
    <cellStyle name="Normal 123" xfId="8246"/>
    <cellStyle name="Normal 124" xfId="8247"/>
    <cellStyle name="Normal 125" xfId="8248"/>
    <cellStyle name="Normal 126" xfId="8249"/>
    <cellStyle name="Normal 127" xfId="8250"/>
    <cellStyle name="Normal 128" xfId="8251"/>
    <cellStyle name="Normal 13" xfId="3139"/>
    <cellStyle name="Normal 13 2" xfId="8"/>
    <cellStyle name="Normal 13 2 2" xfId="3140"/>
    <cellStyle name="Normal 13 2 2 2" xfId="3141"/>
    <cellStyle name="Normal 13 2 2 2 2" xfId="6314"/>
    <cellStyle name="Normal 13 2 2 3" xfId="6315"/>
    <cellStyle name="Normal 13 2 3" xfId="3142"/>
    <cellStyle name="Normal 13 2 3 2" xfId="6316"/>
    <cellStyle name="Normal 13 2 4" xfId="146"/>
    <cellStyle name="Normal 13 2 5" xfId="6317"/>
    <cellStyle name="Normal 13 2_Regulatory Template" xfId="3143"/>
    <cellStyle name="Normal 13 3" xfId="3144"/>
    <cellStyle name="Normal 13 3 2" xfId="3145"/>
    <cellStyle name="Normal 13 3 2 2" xfId="3146"/>
    <cellStyle name="Normal 13 3 2 2 2" xfId="6318"/>
    <cellStyle name="Normal 13 3 2 3" xfId="6319"/>
    <cellStyle name="Normal 13 3 3" xfId="3147"/>
    <cellStyle name="Normal 13 3 3 2" xfId="6320"/>
    <cellStyle name="Normal 13 3 4" xfId="6321"/>
    <cellStyle name="Normal 13 3_Regulatory Template" xfId="3148"/>
    <cellStyle name="Normal 13 4" xfId="3149"/>
    <cellStyle name="Normal 13 4 2" xfId="3150"/>
    <cellStyle name="Normal 13 4 2 2" xfId="3151"/>
    <cellStyle name="Normal 13 4 2 2 2" xfId="6322"/>
    <cellStyle name="Normal 13 4 2 3" xfId="6323"/>
    <cellStyle name="Normal 13 4 3" xfId="3152"/>
    <cellStyle name="Normal 13 4 3 2" xfId="6324"/>
    <cellStyle name="Normal 13 4 4" xfId="6325"/>
    <cellStyle name="Normal 13 4_Regulatory Template" xfId="3153"/>
    <cellStyle name="Normal 13 5" xfId="3154"/>
    <cellStyle name="Normal 13 5 2" xfId="3155"/>
    <cellStyle name="Normal 13 5 2 2" xfId="6326"/>
    <cellStyle name="Normal 13 5 3" xfId="6327"/>
    <cellStyle name="Normal 13 6" xfId="3156"/>
    <cellStyle name="Normal 13 7" xfId="3157"/>
    <cellStyle name="Normal 13_29(d) - Gas extensions -tariffs" xfId="3158"/>
    <cellStyle name="Normal 14" xfId="3159"/>
    <cellStyle name="Normal 14 2" xfId="3160"/>
    <cellStyle name="Normal 14 2 2" xfId="3161"/>
    <cellStyle name="Normal 14 2 2 2" xfId="3162"/>
    <cellStyle name="Normal 14 2 2 2 2" xfId="6328"/>
    <cellStyle name="Normal 14 2 2 3" xfId="6329"/>
    <cellStyle name="Normal 14 2 3" xfId="3163"/>
    <cellStyle name="Normal 14 2 3 2" xfId="6330"/>
    <cellStyle name="Normal 14 2 4" xfId="6331"/>
    <cellStyle name="Normal 14 2_Regulatory Template" xfId="3164"/>
    <cellStyle name="Normal 14 3" xfId="3165"/>
    <cellStyle name="Normal 14 3 2" xfId="3166"/>
    <cellStyle name="Normal 14 3 2 2" xfId="3167"/>
    <cellStyle name="Normal 14 3 2 2 2" xfId="6332"/>
    <cellStyle name="Normal 14 3 2 3" xfId="6333"/>
    <cellStyle name="Normal 14 3_Regulatory Template" xfId="3168"/>
    <cellStyle name="Normal 14 4" xfId="3169"/>
    <cellStyle name="Normal 14 4 2" xfId="3170"/>
    <cellStyle name="Normal 14 4 2 2" xfId="3171"/>
    <cellStyle name="Normal 14 4 2 2 2" xfId="6334"/>
    <cellStyle name="Normal 14 4 2 3" xfId="6335"/>
    <cellStyle name="Normal 14 4 3" xfId="3172"/>
    <cellStyle name="Normal 14 4 3 2" xfId="6336"/>
    <cellStyle name="Normal 14 4 4" xfId="6337"/>
    <cellStyle name="Normal 14 4_Regulatory Template" xfId="3173"/>
    <cellStyle name="Normal 14 5" xfId="3174"/>
    <cellStyle name="Normal 14 5 2" xfId="3175"/>
    <cellStyle name="Normal 14 5 2 2" xfId="6338"/>
    <cellStyle name="Normal 14 5 3" xfId="6339"/>
    <cellStyle name="Normal 14 6" xfId="3176"/>
    <cellStyle name="Normal 14 6 2" xfId="6340"/>
    <cellStyle name="Normal 14 7" xfId="6341"/>
    <cellStyle name="Normal 14_Regulatory Template" xfId="3177"/>
    <cellStyle name="Normal 143" xfId="3178"/>
    <cellStyle name="Normal 143 2" xfId="3179"/>
    <cellStyle name="Normal 143 2 2" xfId="6342"/>
    <cellStyle name="Normal 143 3" xfId="6343"/>
    <cellStyle name="Normal 144" xfId="3180"/>
    <cellStyle name="Normal 144 2" xfId="3181"/>
    <cellStyle name="Normal 144 2 2" xfId="6344"/>
    <cellStyle name="Normal 144 3" xfId="6345"/>
    <cellStyle name="Normal 147" xfId="3182"/>
    <cellStyle name="Normal 147 2" xfId="3183"/>
    <cellStyle name="Normal 147 2 2" xfId="6346"/>
    <cellStyle name="Normal 147 3" xfId="6347"/>
    <cellStyle name="Normal 148" xfId="3184"/>
    <cellStyle name="Normal 148 2" xfId="3185"/>
    <cellStyle name="Normal 148 2 2" xfId="6348"/>
    <cellStyle name="Normal 148 3" xfId="6349"/>
    <cellStyle name="Normal 149" xfId="3186"/>
    <cellStyle name="Normal 149 2" xfId="3187"/>
    <cellStyle name="Normal 149 2 2" xfId="6350"/>
    <cellStyle name="Normal 149 3" xfId="6351"/>
    <cellStyle name="Normal 15" xfId="3188"/>
    <cellStyle name="Normal 15 2" xfId="3189"/>
    <cellStyle name="Normal 15 2 2" xfId="3190"/>
    <cellStyle name="Normal 15 2 2 2" xfId="3191"/>
    <cellStyle name="Normal 15 2 2 2 2" xfId="6352"/>
    <cellStyle name="Normal 15 2 2 3" xfId="6353"/>
    <cellStyle name="Normal 15 2 3" xfId="3192"/>
    <cellStyle name="Normal 15 2 3 2" xfId="6354"/>
    <cellStyle name="Normal 15 2 4" xfId="6355"/>
    <cellStyle name="Normal 15 2_Regulatory Template" xfId="3193"/>
    <cellStyle name="Normal 15 3" xfId="3194"/>
    <cellStyle name="Normal 15 3 2" xfId="3195"/>
    <cellStyle name="Normal 15 3 2 2" xfId="3196"/>
    <cellStyle name="Normal 15 3 2 2 2" xfId="6356"/>
    <cellStyle name="Normal 15 3 2 3" xfId="6357"/>
    <cellStyle name="Normal 15 3 3" xfId="3197"/>
    <cellStyle name="Normal 15 3 3 2" xfId="6358"/>
    <cellStyle name="Normal 15 3 4" xfId="6359"/>
    <cellStyle name="Normal 15 3_Regulatory Template" xfId="3198"/>
    <cellStyle name="Normal 15 4" xfId="3199"/>
    <cellStyle name="Normal 15 4 2" xfId="3200"/>
    <cellStyle name="Normal 15 4 2 2" xfId="3201"/>
    <cellStyle name="Normal 15 4 2 2 2" xfId="6360"/>
    <cellStyle name="Normal 15 4 2 3" xfId="6361"/>
    <cellStyle name="Normal 15 4 3" xfId="3202"/>
    <cellStyle name="Normal 15 4 3 2" xfId="6362"/>
    <cellStyle name="Normal 15 4 4" xfId="6363"/>
    <cellStyle name="Normal 15 4_Regulatory Template" xfId="3203"/>
    <cellStyle name="Normal 15 5" xfId="3204"/>
    <cellStyle name="Normal 15 5 2" xfId="3205"/>
    <cellStyle name="Normal 15 5 2 2" xfId="6364"/>
    <cellStyle name="Normal 15 5 3" xfId="6365"/>
    <cellStyle name="Normal 15 6" xfId="3206"/>
    <cellStyle name="Normal 15 7" xfId="3207"/>
    <cellStyle name="Normal 15 8" xfId="3208"/>
    <cellStyle name="Normal 15 8 2" xfId="6366"/>
    <cellStyle name="Normal 15 9" xfId="6367"/>
    <cellStyle name="Normal 15_Regulatory Template" xfId="3209"/>
    <cellStyle name="Normal 150" xfId="3210"/>
    <cellStyle name="Normal 150 2" xfId="3211"/>
    <cellStyle name="Normal 150 2 2" xfId="6368"/>
    <cellStyle name="Normal 150 3" xfId="6369"/>
    <cellStyle name="Normal 151" xfId="3212"/>
    <cellStyle name="Normal 151 2" xfId="3213"/>
    <cellStyle name="Normal 151 2 2" xfId="6370"/>
    <cellStyle name="Normal 151 3" xfId="6371"/>
    <cellStyle name="Normal 152" xfId="3214"/>
    <cellStyle name="Normal 152 2" xfId="3215"/>
    <cellStyle name="Normal 152 2 2" xfId="6372"/>
    <cellStyle name="Normal 152 3" xfId="6373"/>
    <cellStyle name="Normal 153" xfId="3216"/>
    <cellStyle name="Normal 153 2" xfId="3217"/>
    <cellStyle name="Normal 153 2 2" xfId="6374"/>
    <cellStyle name="Normal 153 3" xfId="6375"/>
    <cellStyle name="Normal 154" xfId="3218"/>
    <cellStyle name="Normal 154 2" xfId="3219"/>
    <cellStyle name="Normal 154 2 2" xfId="6376"/>
    <cellStyle name="Normal 154 3" xfId="6377"/>
    <cellStyle name="Normal 155" xfId="3220"/>
    <cellStyle name="Normal 155 2" xfId="3221"/>
    <cellStyle name="Normal 155 2 2" xfId="6378"/>
    <cellStyle name="Normal 155 3" xfId="6379"/>
    <cellStyle name="Normal 156" xfId="3222"/>
    <cellStyle name="Normal 156 2" xfId="3223"/>
    <cellStyle name="Normal 156 2 2" xfId="6380"/>
    <cellStyle name="Normal 156 3" xfId="6381"/>
    <cellStyle name="Normal 16" xfId="3224"/>
    <cellStyle name="Normal 16 2" xfId="3225"/>
    <cellStyle name="Normal 16 2 2" xfId="3226"/>
    <cellStyle name="Normal 16 2 2 2" xfId="3227"/>
    <cellStyle name="Normal 16 2 2 2 2" xfId="6382"/>
    <cellStyle name="Normal 16 2 2 3" xfId="6383"/>
    <cellStyle name="Normal 16 2 3" xfId="3228"/>
    <cellStyle name="Normal 16 2 3 2" xfId="6384"/>
    <cellStyle name="Normal 16 2 4" xfId="6385"/>
    <cellStyle name="Normal 16 2_Regulatory Template" xfId="3229"/>
    <cellStyle name="Normal 16 3" xfId="3230"/>
    <cellStyle name="Normal 16 3 2" xfId="3231"/>
    <cellStyle name="Normal 16 3 2 2" xfId="3232"/>
    <cellStyle name="Normal 16 3 2 2 2" xfId="6386"/>
    <cellStyle name="Normal 16 3 2 3" xfId="6387"/>
    <cellStyle name="Normal 16 3 3" xfId="3233"/>
    <cellStyle name="Normal 16 3 3 2" xfId="6388"/>
    <cellStyle name="Normal 16 3 4" xfId="6389"/>
    <cellStyle name="Normal 16 3_Regulatory Template" xfId="3234"/>
    <cellStyle name="Normal 16 4" xfId="3235"/>
    <cellStyle name="Normal 16 4 2" xfId="3236"/>
    <cellStyle name="Normal 16 4 2 2" xfId="3237"/>
    <cellStyle name="Normal 16 4 2 2 2" xfId="6390"/>
    <cellStyle name="Normal 16 4 2 3" xfId="6391"/>
    <cellStyle name="Normal 16 4 3" xfId="3238"/>
    <cellStyle name="Normal 16 4 3 2" xfId="6392"/>
    <cellStyle name="Normal 16 4 4" xfId="6393"/>
    <cellStyle name="Normal 16 4_Regulatory Template" xfId="3239"/>
    <cellStyle name="Normal 16 5" xfId="3240"/>
    <cellStyle name="Normal 16 5 2" xfId="3241"/>
    <cellStyle name="Normal 16 5 2 2" xfId="6394"/>
    <cellStyle name="Normal 16 5 3" xfId="6395"/>
    <cellStyle name="Normal 16 6" xfId="3242"/>
    <cellStyle name="Normal 16 6 2" xfId="6396"/>
    <cellStyle name="Normal 16 7" xfId="6397"/>
    <cellStyle name="Normal 16_Regulatory Template" xfId="3243"/>
    <cellStyle name="Normal 161" xfId="3244"/>
    <cellStyle name="Normal 161 2" xfId="3245"/>
    <cellStyle name="Normal 161 2 2" xfId="6398"/>
    <cellStyle name="Normal 161 3" xfId="6399"/>
    <cellStyle name="Normal 162" xfId="3246"/>
    <cellStyle name="Normal 162 2" xfId="3247"/>
    <cellStyle name="Normal 162 2 2" xfId="6400"/>
    <cellStyle name="Normal 162 3" xfId="6401"/>
    <cellStyle name="Normal 163" xfId="3248"/>
    <cellStyle name="Normal 163 2" xfId="3249"/>
    <cellStyle name="Normal 163 2 2" xfId="6402"/>
    <cellStyle name="Normal 163 3" xfId="6403"/>
    <cellStyle name="Normal 164" xfId="3250"/>
    <cellStyle name="Normal 164 2" xfId="3251"/>
    <cellStyle name="Normal 164 2 2" xfId="6404"/>
    <cellStyle name="Normal 164 3" xfId="6405"/>
    <cellStyle name="Normal 169" xfId="3252"/>
    <cellStyle name="Normal 169 2" xfId="3253"/>
    <cellStyle name="Normal 169 2 2" xfId="6406"/>
    <cellStyle name="Normal 169 3" xfId="6407"/>
    <cellStyle name="Normal 17" xfId="3254"/>
    <cellStyle name="Normal 17 2" xfId="3255"/>
    <cellStyle name="Normal 17 2 2" xfId="3256"/>
    <cellStyle name="Normal 17 2 2 2" xfId="3257"/>
    <cellStyle name="Normal 17 2 2 2 2" xfId="6408"/>
    <cellStyle name="Normal 17 2 2 3" xfId="6409"/>
    <cellStyle name="Normal 17 2 3" xfId="3258"/>
    <cellStyle name="Normal 17 2 3 2" xfId="6410"/>
    <cellStyle name="Normal 17 2 4" xfId="6411"/>
    <cellStyle name="Normal 17 2_Regulatory Template" xfId="3259"/>
    <cellStyle name="Normal 17 3" xfId="3260"/>
    <cellStyle name="Normal 17 3 2" xfId="3261"/>
    <cellStyle name="Normal 17 3 2 2" xfId="3262"/>
    <cellStyle name="Normal 17 3 2 2 2" xfId="6412"/>
    <cellStyle name="Normal 17 3 2 3" xfId="6413"/>
    <cellStyle name="Normal 17 3 3" xfId="3263"/>
    <cellStyle name="Normal 17 3 3 2" xfId="6414"/>
    <cellStyle name="Normal 17 3 4" xfId="6415"/>
    <cellStyle name="Normal 17 3_Regulatory Template" xfId="3264"/>
    <cellStyle name="Normal 17 4" xfId="3265"/>
    <cellStyle name="Normal 17 4 2" xfId="3266"/>
    <cellStyle name="Normal 17 4 2 2" xfId="3267"/>
    <cellStyle name="Normal 17 4 2 2 2" xfId="6416"/>
    <cellStyle name="Normal 17 4 2 3" xfId="6417"/>
    <cellStyle name="Normal 17 4 3" xfId="3268"/>
    <cellStyle name="Normal 17 4 3 2" xfId="6418"/>
    <cellStyle name="Normal 17 4 4" xfId="6419"/>
    <cellStyle name="Normal 17 4_Regulatory Template" xfId="3269"/>
    <cellStyle name="Normal 17 5" xfId="3270"/>
    <cellStyle name="Normal 17 5 2" xfId="3271"/>
    <cellStyle name="Normal 17 5 2 2" xfId="6420"/>
    <cellStyle name="Normal 17 5 3" xfId="6421"/>
    <cellStyle name="Normal 17 6" xfId="3272"/>
    <cellStyle name="Normal 17 6 2" xfId="6422"/>
    <cellStyle name="Normal 17 7" xfId="6423"/>
    <cellStyle name="Normal 17_Regulatory Template" xfId="3273"/>
    <cellStyle name="Normal 170" xfId="3274"/>
    <cellStyle name="Normal 170 2" xfId="3275"/>
    <cellStyle name="Normal 170 2 2" xfId="6424"/>
    <cellStyle name="Normal 170 3" xfId="6425"/>
    <cellStyle name="Normal 171" xfId="3276"/>
    <cellStyle name="Normal 171 2" xfId="3277"/>
    <cellStyle name="Normal 171 2 2" xfId="6426"/>
    <cellStyle name="Normal 171 3" xfId="6427"/>
    <cellStyle name="Normal 172" xfId="3278"/>
    <cellStyle name="Normal 172 2" xfId="3279"/>
    <cellStyle name="Normal 172 2 2" xfId="6428"/>
    <cellStyle name="Normal 172 3" xfId="6429"/>
    <cellStyle name="Normal 177" xfId="3280"/>
    <cellStyle name="Normal 177 2" xfId="3281"/>
    <cellStyle name="Normal 177 2 2" xfId="6430"/>
    <cellStyle name="Normal 177 3" xfId="6431"/>
    <cellStyle name="Normal 178" xfId="3282"/>
    <cellStyle name="Normal 178 2" xfId="3283"/>
    <cellStyle name="Normal 178 2 2" xfId="6432"/>
    <cellStyle name="Normal 178 3" xfId="6433"/>
    <cellStyle name="Normal 179" xfId="3284"/>
    <cellStyle name="Normal 179 2" xfId="3285"/>
    <cellStyle name="Normal 179 2 2" xfId="6434"/>
    <cellStyle name="Normal 179 3" xfId="6435"/>
    <cellStyle name="Normal 18" xfId="3286"/>
    <cellStyle name="Normal 18 2" xfId="3287"/>
    <cellStyle name="Normal 18 2 2" xfId="3288"/>
    <cellStyle name="Normal 18 2 2 2" xfId="3289"/>
    <cellStyle name="Normal 18 2 2 2 2" xfId="6436"/>
    <cellStyle name="Normal 18 2 2 3" xfId="6437"/>
    <cellStyle name="Normal 18 2 3" xfId="3290"/>
    <cellStyle name="Normal 18 2 3 2" xfId="6438"/>
    <cellStyle name="Normal 18 2 4" xfId="6439"/>
    <cellStyle name="Normal 18 2_Regulatory Template" xfId="3291"/>
    <cellStyle name="Normal 18 3" xfId="3292"/>
    <cellStyle name="Normal 18 3 2" xfId="3293"/>
    <cellStyle name="Normal 18 3 2 2" xfId="3294"/>
    <cellStyle name="Normal 18 3 2 2 2" xfId="6440"/>
    <cellStyle name="Normal 18 3 2 3" xfId="6441"/>
    <cellStyle name="Normal 18 3 3" xfId="3295"/>
    <cellStyle name="Normal 18 3 3 2" xfId="6442"/>
    <cellStyle name="Normal 18 3 4" xfId="6443"/>
    <cellStyle name="Normal 18 3_Regulatory Template" xfId="3296"/>
    <cellStyle name="Normal 18 4" xfId="3297"/>
    <cellStyle name="Normal 18 4 2" xfId="3298"/>
    <cellStyle name="Normal 18 4 2 2" xfId="3299"/>
    <cellStyle name="Normal 18 4 2 2 2" xfId="6444"/>
    <cellStyle name="Normal 18 4 2 3" xfId="6445"/>
    <cellStyle name="Normal 18 4 3" xfId="3300"/>
    <cellStyle name="Normal 18 4 3 2" xfId="6446"/>
    <cellStyle name="Normal 18 4 4" xfId="6447"/>
    <cellStyle name="Normal 18 4_Regulatory Template" xfId="3301"/>
    <cellStyle name="Normal 18 5" xfId="3302"/>
    <cellStyle name="Normal 18 5 2" xfId="3303"/>
    <cellStyle name="Normal 18 5 2 2" xfId="6448"/>
    <cellStyle name="Normal 18 5 3" xfId="6449"/>
    <cellStyle name="Normal 18 6" xfId="3304"/>
    <cellStyle name="Normal 18 6 2" xfId="6450"/>
    <cellStyle name="Normal 18 7" xfId="6451"/>
    <cellStyle name="Normal 18_Regulatory Template" xfId="3305"/>
    <cellStyle name="Normal 180" xfId="3306"/>
    <cellStyle name="Normal 180 2" xfId="3307"/>
    <cellStyle name="Normal 180 2 2" xfId="6452"/>
    <cellStyle name="Normal 180 3" xfId="6453"/>
    <cellStyle name="Normal 181" xfId="3308"/>
    <cellStyle name="Normal 181 2" xfId="3309"/>
    <cellStyle name="Normal 181 2 2" xfId="6454"/>
    <cellStyle name="Normal 181 3" xfId="6455"/>
    <cellStyle name="Normal 182" xfId="3310"/>
    <cellStyle name="Normal 182 2" xfId="3311"/>
    <cellStyle name="Normal 182 2 2" xfId="6456"/>
    <cellStyle name="Normal 182 3" xfId="6457"/>
    <cellStyle name="Normal 183" xfId="3312"/>
    <cellStyle name="Normal 183 2" xfId="3313"/>
    <cellStyle name="Normal 183 2 2" xfId="6458"/>
    <cellStyle name="Normal 183 3" xfId="6459"/>
    <cellStyle name="Normal 184" xfId="3314"/>
    <cellStyle name="Normal 184 2" xfId="3315"/>
    <cellStyle name="Normal 184 2 2" xfId="6460"/>
    <cellStyle name="Normal 184 3" xfId="6461"/>
    <cellStyle name="Normal 185" xfId="3316"/>
    <cellStyle name="Normal 185 2" xfId="3317"/>
    <cellStyle name="Normal 185 2 2" xfId="6462"/>
    <cellStyle name="Normal 185 3" xfId="6463"/>
    <cellStyle name="Normal 186" xfId="3318"/>
    <cellStyle name="Normal 186 2" xfId="3319"/>
    <cellStyle name="Normal 186 2 2" xfId="6464"/>
    <cellStyle name="Normal 186 3" xfId="6465"/>
    <cellStyle name="Normal 187" xfId="3320"/>
    <cellStyle name="Normal 187 2" xfId="3321"/>
    <cellStyle name="Normal 187 2 2" xfId="6466"/>
    <cellStyle name="Normal 187 3" xfId="6467"/>
    <cellStyle name="Normal 188" xfId="3322"/>
    <cellStyle name="Normal 188 2" xfId="3323"/>
    <cellStyle name="Normal 188 2 2" xfId="6468"/>
    <cellStyle name="Normal 188 3" xfId="6469"/>
    <cellStyle name="Normal 189" xfId="3324"/>
    <cellStyle name="Normal 189 2" xfId="3325"/>
    <cellStyle name="Normal 189 2 2" xfId="6470"/>
    <cellStyle name="Normal 189 3" xfId="6471"/>
    <cellStyle name="Normal 19" xfId="3326"/>
    <cellStyle name="Normal 19 2" xfId="3327"/>
    <cellStyle name="Normal 19 2 2" xfId="3328"/>
    <cellStyle name="Normal 19 2 2 2" xfId="3329"/>
    <cellStyle name="Normal 19 2 2 2 2" xfId="6472"/>
    <cellStyle name="Normal 19 2 2 3" xfId="6473"/>
    <cellStyle name="Normal 19 2 3" xfId="3330"/>
    <cellStyle name="Normal 19 2 3 2" xfId="6474"/>
    <cellStyle name="Normal 19 2 4" xfId="6475"/>
    <cellStyle name="Normal 19 2_Regulatory Template" xfId="3331"/>
    <cellStyle name="Normal 19 3" xfId="3332"/>
    <cellStyle name="Normal 19 3 2" xfId="3333"/>
    <cellStyle name="Normal 19 3 2 2" xfId="3334"/>
    <cellStyle name="Normal 19 3 2 2 2" xfId="6476"/>
    <cellStyle name="Normal 19 3 2 3" xfId="6477"/>
    <cellStyle name="Normal 19 3 3" xfId="3335"/>
    <cellStyle name="Normal 19 3 3 2" xfId="6478"/>
    <cellStyle name="Normal 19 3 4" xfId="6479"/>
    <cellStyle name="Normal 19 3_Regulatory Template" xfId="3336"/>
    <cellStyle name="Normal 19 4" xfId="3337"/>
    <cellStyle name="Normal 19 4 2" xfId="3338"/>
    <cellStyle name="Normal 19 4 2 2" xfId="3339"/>
    <cellStyle name="Normal 19 4 2 2 2" xfId="6480"/>
    <cellStyle name="Normal 19 4 2 3" xfId="6481"/>
    <cellStyle name="Normal 19 4 3" xfId="3340"/>
    <cellStyle name="Normal 19 4 3 2" xfId="6482"/>
    <cellStyle name="Normal 19 4 4" xfId="6483"/>
    <cellStyle name="Normal 19 4_Regulatory Template" xfId="3341"/>
    <cellStyle name="Normal 19 5" xfId="3342"/>
    <cellStyle name="Normal 19 5 2" xfId="3343"/>
    <cellStyle name="Normal 19 5 2 2" xfId="6484"/>
    <cellStyle name="Normal 19 5 3" xfId="6485"/>
    <cellStyle name="Normal 19 6" xfId="3344"/>
    <cellStyle name="Normal 19 6 2" xfId="6486"/>
    <cellStyle name="Normal 19 7" xfId="6487"/>
    <cellStyle name="Normal 19_Regulatory Template" xfId="3345"/>
    <cellStyle name="Normal 190" xfId="3346"/>
    <cellStyle name="Normal 190 2" xfId="3347"/>
    <cellStyle name="Normal 190 2 2" xfId="6488"/>
    <cellStyle name="Normal 190 3" xfId="6489"/>
    <cellStyle name="Normal 192" xfId="3348"/>
    <cellStyle name="Normal 192 2" xfId="3349"/>
    <cellStyle name="Normal 192 2 2" xfId="6490"/>
    <cellStyle name="Normal 192 3" xfId="6491"/>
    <cellStyle name="Normal 193" xfId="3350"/>
    <cellStyle name="Normal 193 2" xfId="3351"/>
    <cellStyle name="Normal 193 2 2" xfId="6492"/>
    <cellStyle name="Normal 193 3" xfId="6493"/>
    <cellStyle name="Normal 196" xfId="3352"/>
    <cellStyle name="Normal 196 2" xfId="3353"/>
    <cellStyle name="Normal 196 2 2" xfId="6494"/>
    <cellStyle name="Normal 196 3" xfId="6495"/>
    <cellStyle name="Normal 197" xfId="3354"/>
    <cellStyle name="Normal 197 2" xfId="3355"/>
    <cellStyle name="Normal 197 2 2" xfId="6496"/>
    <cellStyle name="Normal 197 3" xfId="6497"/>
    <cellStyle name="Normal 198" xfId="3356"/>
    <cellStyle name="Normal 198 2" xfId="3357"/>
    <cellStyle name="Normal 198 2 2" xfId="6498"/>
    <cellStyle name="Normal 198 3" xfId="6499"/>
    <cellStyle name="Normal 199" xfId="3358"/>
    <cellStyle name="Normal 199 2" xfId="3359"/>
    <cellStyle name="Normal 199 2 2" xfId="6500"/>
    <cellStyle name="Normal 199 3" xfId="6501"/>
    <cellStyle name="Normal 2" xfId="7"/>
    <cellStyle name="Normal 2 10" xfId="3360"/>
    <cellStyle name="Normal 2 10 2" xfId="3361"/>
    <cellStyle name="Normal 2 11" xfId="3362"/>
    <cellStyle name="Normal 2 11 2" xfId="3363"/>
    <cellStyle name="Normal 2 12" xfId="3364"/>
    <cellStyle name="Normal 2 12 2" xfId="3365"/>
    <cellStyle name="Normal 2 13" xfId="3366"/>
    <cellStyle name="Normal 2 13 2" xfId="3367"/>
    <cellStyle name="Normal 2 13 2 2" xfId="3368"/>
    <cellStyle name="Normal 2 13 2 2 2" xfId="6502"/>
    <cellStyle name="Normal 2 13 2 3" xfId="6503"/>
    <cellStyle name="Normal 2 13 3" xfId="3369"/>
    <cellStyle name="Normal 2 13 4" xfId="3370"/>
    <cellStyle name="Normal 2 13 4 2" xfId="6504"/>
    <cellStyle name="Normal 2 13 5" xfId="6505"/>
    <cellStyle name="Normal 2 13_Regulatory Template" xfId="3371"/>
    <cellStyle name="Normal 2 14" xfId="3372"/>
    <cellStyle name="Normal 2 14 2" xfId="3373"/>
    <cellStyle name="Normal 2 14 2 2" xfId="3374"/>
    <cellStyle name="Normal 2 14 2 2 2" xfId="6506"/>
    <cellStyle name="Normal 2 14 2 3" xfId="6507"/>
    <cellStyle name="Normal 2 14 3" xfId="3375"/>
    <cellStyle name="Normal 2 14 3 2" xfId="6508"/>
    <cellStyle name="Normal 2 14 4" xfId="6509"/>
    <cellStyle name="Normal 2 14_Regulatory Template" xfId="3376"/>
    <cellStyle name="Normal 2 15" xfId="3377"/>
    <cellStyle name="Normal 2 15 2" xfId="3378"/>
    <cellStyle name="Normal 2 15 2 2" xfId="3379"/>
    <cellStyle name="Normal 2 15 2 2 2" xfId="6510"/>
    <cellStyle name="Normal 2 15 2 3" xfId="6511"/>
    <cellStyle name="Normal 2 15 3" xfId="3380"/>
    <cellStyle name="Normal 2 15 3 2" xfId="6512"/>
    <cellStyle name="Normal 2 15 4" xfId="6513"/>
    <cellStyle name="Normal 2 15_Regulatory Template" xfId="3381"/>
    <cellStyle name="Normal 2 16" xfId="3382"/>
    <cellStyle name="Normal 2 16 2" xfId="3383"/>
    <cellStyle name="Normal 2 16 2 2" xfId="6514"/>
    <cellStyle name="Normal 2 16 3" xfId="6515"/>
    <cellStyle name="Normal 2 17" xfId="3384"/>
    <cellStyle name="Normal 2 18" xfId="126"/>
    <cellStyle name="Normal 2 2" xfId="127"/>
    <cellStyle name="Normal 2 2 2" xfId="128"/>
    <cellStyle name="Normal 2 2 2 2" xfId="3385"/>
    <cellStyle name="Normal 2 2 2 3" xfId="3386"/>
    <cellStyle name="Normal 2 2 2 4" xfId="3387"/>
    <cellStyle name="Normal 2 2 2 5" xfId="3388"/>
    <cellStyle name="Normal 2 2 2 6" xfId="3389"/>
    <cellStyle name="Normal 2 2 2 6 2" xfId="6516"/>
    <cellStyle name="Normal 2 2 2 7" xfId="6517"/>
    <cellStyle name="Normal 2 2 2_Regulatory Template" xfId="3390"/>
    <cellStyle name="Normal 2 2 3" xfId="129"/>
    <cellStyle name="Normal 2 2 3 2" xfId="3391"/>
    <cellStyle name="Normal 2 2 4" xfId="3392"/>
    <cellStyle name="Normal 2 2 4 2" xfId="8252"/>
    <cellStyle name="Normal 2 2 5" xfId="3393"/>
    <cellStyle name="Normal 2 2 5 2" xfId="8253"/>
    <cellStyle name="Normal 2 2 6" xfId="3394"/>
    <cellStyle name="Normal 2 2 7" xfId="3395"/>
    <cellStyle name="Normal 2 2 8" xfId="3396"/>
    <cellStyle name="Normal 2 2 8 2" xfId="3397"/>
    <cellStyle name="Normal 2 2 8 2 2" xfId="6518"/>
    <cellStyle name="Normal 2 2 8 3" xfId="6519"/>
    <cellStyle name="Normal 2 2 9" xfId="3398"/>
    <cellStyle name="Normal 2 3" xfId="130"/>
    <cellStyle name="Normal 2 3 2" xfId="3399"/>
    <cellStyle name="Normal 2 3 2 2" xfId="3400"/>
    <cellStyle name="Normal 2 3 2 2 2" xfId="6520"/>
    <cellStyle name="Normal 2 3 2 3" xfId="6521"/>
    <cellStyle name="Normal 2 3_29(d) - Gas extensions -tariffs" xfId="3401"/>
    <cellStyle name="Normal 2 4" xfId="131"/>
    <cellStyle name="Normal 2 4 2" xfId="3402"/>
    <cellStyle name="Normal 2 4 2 2" xfId="3403"/>
    <cellStyle name="Normal 2 4 2 2 2" xfId="6522"/>
    <cellStyle name="Normal 2 4 2 3" xfId="6523"/>
    <cellStyle name="Normal 2 5" xfId="3404"/>
    <cellStyle name="Normal 2 5 2" xfId="3405"/>
    <cellStyle name="Normal 2 5 2 2" xfId="3406"/>
    <cellStyle name="Normal 2 5 2 2 2" xfId="6524"/>
    <cellStyle name="Normal 2 5 2 3" xfId="6525"/>
    <cellStyle name="Normal 2 5 3" xfId="3407"/>
    <cellStyle name="Normal 2 5 4" xfId="3408"/>
    <cellStyle name="Normal 2 5 4 2" xfId="6526"/>
    <cellStyle name="Normal 2 5 5" xfId="6527"/>
    <cellStyle name="Normal 2 5_Regulatory Template" xfId="3409"/>
    <cellStyle name="Normal 2 6" xfId="3410"/>
    <cellStyle name="Normal 2 6 2" xfId="3411"/>
    <cellStyle name="Normal 2 6 2 2" xfId="3412"/>
    <cellStyle name="Normal 2 6 2 2 2" xfId="6528"/>
    <cellStyle name="Normal 2 6 2 3" xfId="6529"/>
    <cellStyle name="Normal 2 6 3" xfId="3413"/>
    <cellStyle name="Normal 2 7" xfId="3414"/>
    <cellStyle name="Normal 2 7 2" xfId="8254"/>
    <cellStyle name="Normal 2 8" xfId="3415"/>
    <cellStyle name="Normal 2 8 2" xfId="8255"/>
    <cellStyle name="Normal 2 9" xfId="3416"/>
    <cellStyle name="Normal 2 9 2" xfId="3417"/>
    <cellStyle name="Normal 2 9 3" xfId="8256"/>
    <cellStyle name="Normal 2_29(d) - Gas extensions -tariffs" xfId="3418"/>
    <cellStyle name="Normal 20" xfId="3419"/>
    <cellStyle name="Normal 20 2" xfId="3420"/>
    <cellStyle name="Normal 20 2 2" xfId="3421"/>
    <cellStyle name="Normal 20 2 2 2" xfId="6530"/>
    <cellStyle name="Normal 20 2 3" xfId="6531"/>
    <cellStyle name="Normal 20 3" xfId="3422"/>
    <cellStyle name="Normal 20 3 2" xfId="3423"/>
    <cellStyle name="Normal 20 3 2 2" xfId="6532"/>
    <cellStyle name="Normal 20 3 3" xfId="6533"/>
    <cellStyle name="Normal 20 4" xfId="3424"/>
    <cellStyle name="Normal 20 4 2" xfId="6534"/>
    <cellStyle name="Normal 20 5" xfId="6535"/>
    <cellStyle name="Normal 20_Regulatory Template" xfId="3425"/>
    <cellStyle name="Normal 200" xfId="3426"/>
    <cellStyle name="Normal 200 2" xfId="3427"/>
    <cellStyle name="Normal 200 2 2" xfId="6536"/>
    <cellStyle name="Normal 200 3" xfId="6537"/>
    <cellStyle name="Normal 201" xfId="3428"/>
    <cellStyle name="Normal 201 2" xfId="3429"/>
    <cellStyle name="Normal 201 2 2" xfId="6538"/>
    <cellStyle name="Normal 201 3" xfId="6539"/>
    <cellStyle name="Normal 202" xfId="3430"/>
    <cellStyle name="Normal 202 2" xfId="3431"/>
    <cellStyle name="Normal 202 2 2" xfId="6540"/>
    <cellStyle name="Normal 202 3" xfId="6541"/>
    <cellStyle name="Normal 203" xfId="3432"/>
    <cellStyle name="Normal 203 2" xfId="3433"/>
    <cellStyle name="Normal 203 2 2" xfId="6542"/>
    <cellStyle name="Normal 203 3" xfId="6543"/>
    <cellStyle name="Normal 204" xfId="3434"/>
    <cellStyle name="Normal 204 2" xfId="3435"/>
    <cellStyle name="Normal 204 2 2" xfId="6544"/>
    <cellStyle name="Normal 204 3" xfId="6545"/>
    <cellStyle name="Normal 205" xfId="3436"/>
    <cellStyle name="Normal 205 2" xfId="3437"/>
    <cellStyle name="Normal 205 2 2" xfId="6546"/>
    <cellStyle name="Normal 205 3" xfId="6547"/>
    <cellStyle name="Normal 207" xfId="3438"/>
    <cellStyle name="Normal 207 2" xfId="3439"/>
    <cellStyle name="Normal 207 2 2" xfId="6548"/>
    <cellStyle name="Normal 207 3" xfId="6549"/>
    <cellStyle name="Normal 208" xfId="3440"/>
    <cellStyle name="Normal 208 2" xfId="3441"/>
    <cellStyle name="Normal 208 2 2" xfId="6550"/>
    <cellStyle name="Normal 208 3" xfId="6551"/>
    <cellStyle name="Normal 209" xfId="3442"/>
    <cellStyle name="Normal 209 2" xfId="3443"/>
    <cellStyle name="Normal 209 2 2" xfId="6552"/>
    <cellStyle name="Normal 209 3" xfId="6553"/>
    <cellStyle name="Normal 21" xfId="3444"/>
    <cellStyle name="Normal 21 2" xfId="3445"/>
    <cellStyle name="Normal 21 3" xfId="3446"/>
    <cellStyle name="Normal 21 3 2" xfId="6554"/>
    <cellStyle name="Normal 21 4" xfId="6555"/>
    <cellStyle name="Normal 21_Regulatory Template" xfId="3447"/>
    <cellStyle name="Normal 210" xfId="3448"/>
    <cellStyle name="Normal 210 2" xfId="3449"/>
    <cellStyle name="Normal 210 2 2" xfId="6556"/>
    <cellStyle name="Normal 210 3" xfId="6557"/>
    <cellStyle name="Normal 211" xfId="3450"/>
    <cellStyle name="Normal 211 2" xfId="3451"/>
    <cellStyle name="Normal 211 2 2" xfId="6558"/>
    <cellStyle name="Normal 211 3" xfId="6559"/>
    <cellStyle name="Normal 212" xfId="3452"/>
    <cellStyle name="Normal 212 2" xfId="3453"/>
    <cellStyle name="Normal 212 2 2" xfId="6560"/>
    <cellStyle name="Normal 212 3" xfId="6561"/>
    <cellStyle name="Normal 213" xfId="3454"/>
    <cellStyle name="Normal 213 2" xfId="3455"/>
    <cellStyle name="Normal 213 2 2" xfId="6562"/>
    <cellStyle name="Normal 213 3" xfId="6563"/>
    <cellStyle name="Normal 214" xfId="3456"/>
    <cellStyle name="Normal 214 2" xfId="3457"/>
    <cellStyle name="Normal 214 2 2" xfId="6564"/>
    <cellStyle name="Normal 214 3" xfId="6565"/>
    <cellStyle name="Normal 215" xfId="3458"/>
    <cellStyle name="Normal 215 2" xfId="3459"/>
    <cellStyle name="Normal 215 2 2" xfId="6566"/>
    <cellStyle name="Normal 215 3" xfId="6567"/>
    <cellStyle name="Normal 216" xfId="3460"/>
    <cellStyle name="Normal 216 2" xfId="3461"/>
    <cellStyle name="Normal 216 2 2" xfId="6568"/>
    <cellStyle name="Normal 216 3" xfId="6569"/>
    <cellStyle name="Normal 22" xfId="3462"/>
    <cellStyle name="Normal 22 2" xfId="3463"/>
    <cellStyle name="Normal 22_Regulatory Template" xfId="3464"/>
    <cellStyle name="Normal 23" xfId="3465"/>
    <cellStyle name="Normal 24" xfId="3466"/>
    <cellStyle name="Normal 24 2" xfId="3467"/>
    <cellStyle name="Normal 24_Regulatory Template" xfId="3468"/>
    <cellStyle name="Normal 25" xfId="3469"/>
    <cellStyle name="Normal 26" xfId="3470"/>
    <cellStyle name="Normal 27" xfId="3471"/>
    <cellStyle name="Normal 28" xfId="3472"/>
    <cellStyle name="Normal 28 2" xfId="3473"/>
    <cellStyle name="Normal 28 2 2" xfId="6570"/>
    <cellStyle name="Normal 28 3" xfId="6571"/>
    <cellStyle name="Normal 29" xfId="3474"/>
    <cellStyle name="Normal 3" xfId="132"/>
    <cellStyle name="Normal 3 10" xfId="3475"/>
    <cellStyle name="Normal 3 11" xfId="3476"/>
    <cellStyle name="Normal 3 12" xfId="3477"/>
    <cellStyle name="Normal 3 13" xfId="3478"/>
    <cellStyle name="Normal 3 13 2" xfId="6572"/>
    <cellStyle name="Normal 3 14" xfId="6573"/>
    <cellStyle name="Normal 3 2" xfId="133"/>
    <cellStyle name="Normal 3 2 2" xfId="3479"/>
    <cellStyle name="Normal 3 2 2 2" xfId="3480"/>
    <cellStyle name="Normal 3 2 2 3" xfId="8257"/>
    <cellStyle name="Normal 3 2 3" xfId="8258"/>
    <cellStyle name="Normal 3 3" xfId="134"/>
    <cellStyle name="Normal 3 3 2" xfId="3481"/>
    <cellStyle name="Normal 3 3 2 2" xfId="3482"/>
    <cellStyle name="Normal 3 3 2 2 2" xfId="6574"/>
    <cellStyle name="Normal 3 3 2 3" xfId="6575"/>
    <cellStyle name="Normal 3 3 3" xfId="3483"/>
    <cellStyle name="Normal 3 3 4" xfId="3484"/>
    <cellStyle name="Normal 3 3 4 2" xfId="6576"/>
    <cellStyle name="Normal 3 3 5" xfId="6577"/>
    <cellStyle name="Normal 3 3_Regulatory Template" xfId="3485"/>
    <cellStyle name="Normal 3 4" xfId="3486"/>
    <cellStyle name="Normal 3 4 2" xfId="3487"/>
    <cellStyle name="Normal 3 4 2 2" xfId="3488"/>
    <cellStyle name="Normal 3 4 2 2 2" xfId="6578"/>
    <cellStyle name="Normal 3 4 2 3" xfId="6579"/>
    <cellStyle name="Normal 3 4 3" xfId="3489"/>
    <cellStyle name="Normal 3 4 3 2" xfId="6580"/>
    <cellStyle name="Normal 3 4 4" xfId="6581"/>
    <cellStyle name="Normal 3 4_Regulatory Template" xfId="3490"/>
    <cellStyle name="Normal 3 5" xfId="3491"/>
    <cellStyle name="Normal 3 5 2" xfId="3492"/>
    <cellStyle name="Normal 3 5 2 2" xfId="6582"/>
    <cellStyle name="Normal 3 5 3" xfId="6583"/>
    <cellStyle name="Normal 3 6" xfId="3493"/>
    <cellStyle name="Normal 3 6 2" xfId="3494"/>
    <cellStyle name="Normal 3 6 2 2" xfId="6584"/>
    <cellStyle name="Normal 3 6 3" xfId="6585"/>
    <cellStyle name="Normal 3 7" xfId="3495"/>
    <cellStyle name="Normal 3 7 2" xfId="3496"/>
    <cellStyle name="Normal 3 7 2 2" xfId="6586"/>
    <cellStyle name="Normal 3 7 3" xfId="6587"/>
    <cellStyle name="Normal 3 8" xfId="3497"/>
    <cellStyle name="Normal 3 8 2" xfId="8259"/>
    <cellStyle name="Normal 3 9" xfId="3498"/>
    <cellStyle name="Normal 3_29(d) - Gas extensions -tariffs" xfId="3499"/>
    <cellStyle name="Normal 30" xfId="3500"/>
    <cellStyle name="Normal 31" xfId="3501"/>
    <cellStyle name="Normal 32" xfId="3502"/>
    <cellStyle name="Normal 33" xfId="3503"/>
    <cellStyle name="Normal 34" xfId="3504"/>
    <cellStyle name="Normal 35" xfId="3505"/>
    <cellStyle name="Normal 35 2" xfId="3506"/>
    <cellStyle name="Normal 35 2 2" xfId="6588"/>
    <cellStyle name="Normal 35 3" xfId="6589"/>
    <cellStyle name="Normal 36" xfId="3507"/>
    <cellStyle name="Normal 36 2" xfId="3508"/>
    <cellStyle name="Normal 36 2 2" xfId="6590"/>
    <cellStyle name="Normal 36 3" xfId="6591"/>
    <cellStyle name="Normal 37" xfId="3509"/>
    <cellStyle name="Normal 37 2" xfId="3510"/>
    <cellStyle name="Normal 37 2 2" xfId="6592"/>
    <cellStyle name="Normal 37 3" xfId="6593"/>
    <cellStyle name="Normal 38" xfId="3511"/>
    <cellStyle name="Normal 38 2" xfId="3512"/>
    <cellStyle name="Normal 38 3" xfId="3513"/>
    <cellStyle name="Normal 38 3 2" xfId="6594"/>
    <cellStyle name="Normal 38 4" xfId="6595"/>
    <cellStyle name="Normal 38_29(d) - Gas extensions -tariffs" xfId="3514"/>
    <cellStyle name="Normal 39" xfId="3515"/>
    <cellStyle name="Normal 4" xfId="135"/>
    <cellStyle name="Normal 4 10" xfId="3516"/>
    <cellStyle name="Normal 4 11" xfId="3517"/>
    <cellStyle name="Normal 4 11 2" xfId="3518"/>
    <cellStyle name="Normal 4 11 2 2" xfId="6596"/>
    <cellStyle name="Normal 4 11 3" xfId="6597"/>
    <cellStyle name="Normal 4 2" xfId="3519"/>
    <cellStyle name="Normal 4 2 2" xfId="3520"/>
    <cellStyle name="Normal 4 2 2 2" xfId="3521"/>
    <cellStyle name="Normal 4 2 2 2 2" xfId="3522"/>
    <cellStyle name="Normal 4 2 2 2 2 2" xfId="6598"/>
    <cellStyle name="Normal 4 2 2 2 3" xfId="6599"/>
    <cellStyle name="Normal 4 2 2 3" xfId="3523"/>
    <cellStyle name="Normal 4 2 2 3 2" xfId="3524"/>
    <cellStyle name="Normal 4 2 2 3 2 2" xfId="6600"/>
    <cellStyle name="Normal 4 2 2 3 3" xfId="6601"/>
    <cellStyle name="Normal 4 2 2 4" xfId="3525"/>
    <cellStyle name="Normal 4 2 2 4 2" xfId="6602"/>
    <cellStyle name="Normal 4 2 2 5" xfId="6603"/>
    <cellStyle name="Normal 4 2 3" xfId="3526"/>
    <cellStyle name="Normal 4 2 3 2" xfId="3527"/>
    <cellStyle name="Normal 4 2 3 2 2" xfId="3528"/>
    <cellStyle name="Normal 4 2 3 2 2 2" xfId="6604"/>
    <cellStyle name="Normal 4 2 3 2 3" xfId="6605"/>
    <cellStyle name="Normal 4 2 3 3" xfId="3529"/>
    <cellStyle name="Normal 4 2 3 3 2" xfId="3530"/>
    <cellStyle name="Normal 4 2 3 3 2 2" xfId="6606"/>
    <cellStyle name="Normal 4 2 3 3 3" xfId="6607"/>
    <cellStyle name="Normal 4 2 4" xfId="3531"/>
    <cellStyle name="Normal 4 2 4 2" xfId="3532"/>
    <cellStyle name="Normal 4 2 4 2 2" xfId="6608"/>
    <cellStyle name="Normal 4 2 4 3" xfId="6609"/>
    <cellStyle name="Normal 4 2 5" xfId="3533"/>
    <cellStyle name="Normal 4 2 5 2" xfId="3534"/>
    <cellStyle name="Normal 4 2 5 2 2" xfId="6610"/>
    <cellStyle name="Normal 4 2 5 3" xfId="6611"/>
    <cellStyle name="Normal 4 2 6" xfId="3535"/>
    <cellStyle name="Normal 4 2 6 2" xfId="6612"/>
    <cellStyle name="Normal 4 2 7" xfId="6613"/>
    <cellStyle name="Normal 4 2_Regulatory Template" xfId="3536"/>
    <cellStyle name="Normal 4 3" xfId="3537"/>
    <cellStyle name="Normal 4 3 2" xfId="3538"/>
    <cellStyle name="Normal 4 3 2 2" xfId="3539"/>
    <cellStyle name="Normal 4 3 2 2 2" xfId="6614"/>
    <cellStyle name="Normal 4 3 2 3" xfId="6615"/>
    <cellStyle name="Normal 4 3 3" xfId="3540"/>
    <cellStyle name="Normal 4 3 4" xfId="3541"/>
    <cellStyle name="Normal 4 3 4 2" xfId="6616"/>
    <cellStyle name="Normal 4 3 5" xfId="6617"/>
    <cellStyle name="Normal 4 3_Regulatory Template" xfId="3542"/>
    <cellStyle name="Normal 4 4" xfId="3543"/>
    <cellStyle name="Normal 4 4 2" xfId="3544"/>
    <cellStyle name="Normal 4 4 2 2" xfId="3545"/>
    <cellStyle name="Normal 4 4 2 2 2" xfId="6618"/>
    <cellStyle name="Normal 4 4 2 3" xfId="6619"/>
    <cellStyle name="Normal 4 4 3" xfId="3546"/>
    <cellStyle name="Normal 4 4 3 2" xfId="6620"/>
    <cellStyle name="Normal 4 4 4" xfId="6621"/>
    <cellStyle name="Normal 4 4_Regulatory Template" xfId="3547"/>
    <cellStyle name="Normal 4 5" xfId="3548"/>
    <cellStyle name="Normal 4 5 2" xfId="3549"/>
    <cellStyle name="Normal 4 5 2 2" xfId="6622"/>
    <cellStyle name="Normal 4 5 3" xfId="6623"/>
    <cellStyle name="Normal 4 6" xfId="3550"/>
    <cellStyle name="Normal 4 7" xfId="3551"/>
    <cellStyle name="Normal 4 8" xfId="3552"/>
    <cellStyle name="Normal 4 9" xfId="3553"/>
    <cellStyle name="Normal 4_29(d) - Gas extensions -tariffs" xfId="3554"/>
    <cellStyle name="Normal 40" xfId="3555"/>
    <cellStyle name="Normal 40 2" xfId="3556"/>
    <cellStyle name="Normal 40_29(d) - Gas extensions -tariffs" xfId="3557"/>
    <cellStyle name="Normal 41" xfId="3558"/>
    <cellStyle name="Normal 41 2" xfId="3559"/>
    <cellStyle name="Normal 41 2 2" xfId="6624"/>
    <cellStyle name="Normal 41 3" xfId="6625"/>
    <cellStyle name="Normal 42" xfId="3560"/>
    <cellStyle name="Normal 43" xfId="3561"/>
    <cellStyle name="Normal 44" xfId="3562"/>
    <cellStyle name="Normal 45" xfId="3563"/>
    <cellStyle name="Normal 46" xfId="3564"/>
    <cellStyle name="Normal 47" xfId="3565"/>
    <cellStyle name="Normal 48" xfId="3566"/>
    <cellStyle name="Normal 49" xfId="3567"/>
    <cellStyle name="Normal 5" xfId="3568"/>
    <cellStyle name="Normal 5 2" xfId="3569"/>
    <cellStyle name="Normal 5 2 2" xfId="3570"/>
    <cellStyle name="Normal 5 2 2 2" xfId="3571"/>
    <cellStyle name="Normal 5 2 2 2 2" xfId="6626"/>
    <cellStyle name="Normal 5 2 2 3" xfId="6627"/>
    <cellStyle name="Normal 5 2 3" xfId="3572"/>
    <cellStyle name="Normal 5 2 4" xfId="3573"/>
    <cellStyle name="Normal 5 2 5" xfId="3574"/>
    <cellStyle name="Normal 5 2 5 2" xfId="6628"/>
    <cellStyle name="Normal 5 2 6" xfId="6629"/>
    <cellStyle name="Normal 5 2_Regulatory Template" xfId="3575"/>
    <cellStyle name="Normal 5 3" xfId="3576"/>
    <cellStyle name="Normal 5 3 2" xfId="3577"/>
    <cellStyle name="Normal 5 3 2 2" xfId="3578"/>
    <cellStyle name="Normal 5 3 2 2 2" xfId="6630"/>
    <cellStyle name="Normal 5 3 2 3" xfId="6631"/>
    <cellStyle name="Normal 5 3 3" xfId="3579"/>
    <cellStyle name="Normal 5 3 3 2" xfId="6632"/>
    <cellStyle name="Normal 5 3 4" xfId="6633"/>
    <cellStyle name="Normal 5 3_Regulatory Template" xfId="3580"/>
    <cellStyle name="Normal 5 4" xfId="3581"/>
    <cellStyle name="Normal 5 4 2" xfId="3582"/>
    <cellStyle name="Normal 5 4 2 2" xfId="3583"/>
    <cellStyle name="Normal 5 4 2 2 2" xfId="6634"/>
    <cellStyle name="Normal 5 4 2 3" xfId="6635"/>
    <cellStyle name="Normal 5 4 3" xfId="3584"/>
    <cellStyle name="Normal 5 4 3 2" xfId="6636"/>
    <cellStyle name="Normal 5 4 4" xfId="6637"/>
    <cellStyle name="Normal 5 4_Regulatory Template" xfId="3585"/>
    <cellStyle name="Normal 5 5" xfId="3586"/>
    <cellStyle name="Normal 5 5 2" xfId="3587"/>
    <cellStyle name="Normal 5 5 2 2" xfId="6638"/>
    <cellStyle name="Normal 5 5 3" xfId="6639"/>
    <cellStyle name="Normal 5 6" xfId="3588"/>
    <cellStyle name="Normal 5 7" xfId="3589"/>
    <cellStyle name="Normal 5 7 2" xfId="6640"/>
    <cellStyle name="Normal 5 8" xfId="6641"/>
    <cellStyle name="Normal 5 9" xfId="6642"/>
    <cellStyle name="Normal 5_Regulatory Template" xfId="3590"/>
    <cellStyle name="Normal 50" xfId="3591"/>
    <cellStyle name="Normal 51" xfId="3592"/>
    <cellStyle name="Normal 52" xfId="3593"/>
    <cellStyle name="Normal 53" xfId="3594"/>
    <cellStyle name="Normal 54" xfId="3595"/>
    <cellStyle name="Normal 55" xfId="3596"/>
    <cellStyle name="Normal 56" xfId="3597"/>
    <cellStyle name="Normal 57" xfId="3598"/>
    <cellStyle name="Normal 58" xfId="3599"/>
    <cellStyle name="Normal 59" xfId="3600"/>
    <cellStyle name="Normal 6" xfId="3601"/>
    <cellStyle name="Normal 6 2" xfId="3602"/>
    <cellStyle name="Normal 6 2 2" xfId="3603"/>
    <cellStyle name="Normal 6 2 2 2" xfId="3604"/>
    <cellStyle name="Normal 6 2 2 2 2" xfId="6643"/>
    <cellStyle name="Normal 6 2 2 3" xfId="6644"/>
    <cellStyle name="Normal 6 2 3" xfId="3605"/>
    <cellStyle name="Normal 6 3" xfId="3606"/>
    <cellStyle name="Normal 6 3 2" xfId="3607"/>
    <cellStyle name="Normal 6 3 2 2" xfId="3608"/>
    <cellStyle name="Normal 6 3 2 2 2" xfId="6645"/>
    <cellStyle name="Normal 6 3 2 3" xfId="6646"/>
    <cellStyle name="Normal 6 3 3" xfId="3609"/>
    <cellStyle name="Normal 6 3 4" xfId="3610"/>
    <cellStyle name="Normal 6 3 4 2" xfId="6647"/>
    <cellStyle name="Normal 6 3 5" xfId="6648"/>
    <cellStyle name="Normal 6 3_Regulatory Template" xfId="3611"/>
    <cellStyle name="Normal 6 4" xfId="3612"/>
    <cellStyle name="Normal 6 4 2" xfId="3613"/>
    <cellStyle name="Normal 6 4 2 2" xfId="3614"/>
    <cellStyle name="Normal 6 4 2 2 2" xfId="6649"/>
    <cellStyle name="Normal 6 4 2 3" xfId="6650"/>
    <cellStyle name="Normal 6 4 3" xfId="3615"/>
    <cellStyle name="Normal 6 4 3 2" xfId="6651"/>
    <cellStyle name="Normal 6 4 4" xfId="6652"/>
    <cellStyle name="Normal 6 4_Regulatory Template" xfId="3616"/>
    <cellStyle name="Normal 6 5" xfId="3617"/>
    <cellStyle name="Normal 6 5 2" xfId="3618"/>
    <cellStyle name="Normal 6 5 2 2" xfId="6653"/>
    <cellStyle name="Normal 6 5 3" xfId="6654"/>
    <cellStyle name="Normal 6 6" xfId="3619"/>
    <cellStyle name="Normal 6 6 2" xfId="6655"/>
    <cellStyle name="Normal 6 7" xfId="6656"/>
    <cellStyle name="Normal 6_Regulatory Template" xfId="3620"/>
    <cellStyle name="Normal 60" xfId="3621"/>
    <cellStyle name="Normal 61" xfId="3622"/>
    <cellStyle name="Normal 62" xfId="3623"/>
    <cellStyle name="Normal 63" xfId="3624"/>
    <cellStyle name="Normal 64" xfId="3625"/>
    <cellStyle name="Normal 65" xfId="3626"/>
    <cellStyle name="Normal 66" xfId="3627"/>
    <cellStyle name="Normal 67" xfId="3628"/>
    <cellStyle name="Normal 68" xfId="3629"/>
    <cellStyle name="Normal 69" xfId="3630"/>
    <cellStyle name="Normal 7" xfId="3631"/>
    <cellStyle name="Normal 7 2" xfId="3632"/>
    <cellStyle name="Normal 7 2 2" xfId="3633"/>
    <cellStyle name="Normal 7 2 2 2" xfId="3634"/>
    <cellStyle name="Normal 7 2 2 2 2" xfId="6657"/>
    <cellStyle name="Normal 7 2 2 3" xfId="6658"/>
    <cellStyle name="Normal 7 2 3" xfId="3635"/>
    <cellStyle name="Normal 7 2 4" xfId="3636"/>
    <cellStyle name="Normal 7 2 5" xfId="3637"/>
    <cellStyle name="Normal 7 2 5 2" xfId="6659"/>
    <cellStyle name="Normal 7 2 6" xfId="6660"/>
    <cellStyle name="Normal 7 2_Regulatory Template" xfId="3638"/>
    <cellStyle name="Normal 7 3" xfId="3639"/>
    <cellStyle name="Normal 7 3 2" xfId="3640"/>
    <cellStyle name="Normal 7 3 2 2" xfId="3641"/>
    <cellStyle name="Normal 7 3 2 2 2" xfId="6661"/>
    <cellStyle name="Normal 7 3 2 3" xfId="6662"/>
    <cellStyle name="Normal 7 3 3" xfId="3642"/>
    <cellStyle name="Normal 7 3 3 2" xfId="6663"/>
    <cellStyle name="Normal 7 3 4" xfId="6664"/>
    <cellStyle name="Normal 7 3_Regulatory Template" xfId="3643"/>
    <cellStyle name="Normal 7 4" xfId="3644"/>
    <cellStyle name="Normal 7 4 2" xfId="3645"/>
    <cellStyle name="Normal 7 4 2 2" xfId="3646"/>
    <cellStyle name="Normal 7 4 2 2 2" xfId="6665"/>
    <cellStyle name="Normal 7 4 2 3" xfId="6666"/>
    <cellStyle name="Normal 7 4 3" xfId="3647"/>
    <cellStyle name="Normal 7 4 3 2" xfId="6667"/>
    <cellStyle name="Normal 7 4 4" xfId="6668"/>
    <cellStyle name="Normal 7 4_Regulatory Template" xfId="3648"/>
    <cellStyle name="Normal 7 5" xfId="3649"/>
    <cellStyle name="Normal 7 5 2" xfId="3650"/>
    <cellStyle name="Normal 7 5 2 2" xfId="6669"/>
    <cellStyle name="Normal 7 5 3" xfId="6670"/>
    <cellStyle name="Normal 7 6" xfId="3651"/>
    <cellStyle name="Normal 7 7" xfId="3652"/>
    <cellStyle name="Normal 7 7 2" xfId="6671"/>
    <cellStyle name="Normal 7 8" xfId="6672"/>
    <cellStyle name="Normal 7_Regulatory Template" xfId="3653"/>
    <cellStyle name="Normal 70" xfId="3654"/>
    <cellStyle name="Normal 71" xfId="3655"/>
    <cellStyle name="Normal 72" xfId="3656"/>
    <cellStyle name="Normal 73" xfId="3657"/>
    <cellStyle name="Normal 74" xfId="3658"/>
    <cellStyle name="Normal 75" xfId="3659"/>
    <cellStyle name="Normal 76" xfId="3660"/>
    <cellStyle name="Normal 77" xfId="3661"/>
    <cellStyle name="Normal 78" xfId="3662"/>
    <cellStyle name="Normal 79" xfId="3663"/>
    <cellStyle name="Normal 8" xfId="3664"/>
    <cellStyle name="Normal 8 2" xfId="3665"/>
    <cellStyle name="Normal 8 2 2" xfId="3666"/>
    <cellStyle name="Normal 8 2 2 2" xfId="3667"/>
    <cellStyle name="Normal 8 2 2 2 2" xfId="6673"/>
    <cellStyle name="Normal 8 2 2 3" xfId="6674"/>
    <cellStyle name="Normal 8 2 3" xfId="3668"/>
    <cellStyle name="Normal 8 2 4" xfId="3669"/>
    <cellStyle name="Normal 8 2 4 2" xfId="6675"/>
    <cellStyle name="Normal 8 2 5" xfId="6676"/>
    <cellStyle name="Normal 8 2_Regulatory Template" xfId="3670"/>
    <cellStyle name="Normal 8 3" xfId="3671"/>
    <cellStyle name="Normal 8 3 2" xfId="3672"/>
    <cellStyle name="Normal 8 3 2 2" xfId="3673"/>
    <cellStyle name="Normal 8 3 2 2 2" xfId="6677"/>
    <cellStyle name="Normal 8 3 2 3" xfId="6678"/>
    <cellStyle name="Normal 8 3 3" xfId="3674"/>
    <cellStyle name="Normal 8 3 3 2" xfId="6679"/>
    <cellStyle name="Normal 8 3 4" xfId="6680"/>
    <cellStyle name="Normal 8 3_Regulatory Template" xfId="3675"/>
    <cellStyle name="Normal 8 4" xfId="3676"/>
    <cellStyle name="Normal 8 4 2" xfId="3677"/>
    <cellStyle name="Normal 8 4 2 2" xfId="3678"/>
    <cellStyle name="Normal 8 4 2 2 2" xfId="6681"/>
    <cellStyle name="Normal 8 4 2 3" xfId="6682"/>
    <cellStyle name="Normal 8 4 3" xfId="3679"/>
    <cellStyle name="Normal 8 4 3 2" xfId="6683"/>
    <cellStyle name="Normal 8 4 4" xfId="6684"/>
    <cellStyle name="Normal 8 4_Regulatory Template" xfId="3680"/>
    <cellStyle name="Normal 8 5" xfId="3681"/>
    <cellStyle name="Normal 8 5 2" xfId="3682"/>
    <cellStyle name="Normal 8 5 2 2" xfId="6685"/>
    <cellStyle name="Normal 8 5 3" xfId="6686"/>
    <cellStyle name="Normal 8 6" xfId="3683"/>
    <cellStyle name="Normal 8 7" xfId="3684"/>
    <cellStyle name="Normal 8 7 2" xfId="6687"/>
    <cellStyle name="Normal 8 8" xfId="6688"/>
    <cellStyle name="Normal 8_Regulatory Template" xfId="3685"/>
    <cellStyle name="Normal 80" xfId="3686"/>
    <cellStyle name="Normal 81" xfId="3687"/>
    <cellStyle name="Normal 81 2 3" xfId="3688"/>
    <cellStyle name="Normal 81 2 3 2" xfId="6689"/>
    <cellStyle name="Normal 82" xfId="3689"/>
    <cellStyle name="Normal 83" xfId="3690"/>
    <cellStyle name="Normal 84" xfId="3691"/>
    <cellStyle name="Normal 85" xfId="3692"/>
    <cellStyle name="Normal 86" xfId="3693"/>
    <cellStyle name="Normal 87" xfId="3694"/>
    <cellStyle name="Normal 88" xfId="3695"/>
    <cellStyle name="Normal 88 2" xfId="3696"/>
    <cellStyle name="Normal 88 2 2" xfId="6690"/>
    <cellStyle name="Normal 88 3" xfId="6691"/>
    <cellStyle name="Normal 89" xfId="3697"/>
    <cellStyle name="Normal 89 2" xfId="3698"/>
    <cellStyle name="Normal 89 2 2" xfId="6692"/>
    <cellStyle name="Normal 89 3" xfId="6693"/>
    <cellStyle name="Normal 9" xfId="3699"/>
    <cellStyle name="Normal 9 2" xfId="3700"/>
    <cellStyle name="Normal 9 2 2" xfId="3701"/>
    <cellStyle name="Normal 9 2 2 2" xfId="3702"/>
    <cellStyle name="Normal 9 2 2 2 2" xfId="3703"/>
    <cellStyle name="Normal 9 2 2 2 2 2" xfId="6694"/>
    <cellStyle name="Normal 9 2 2 2 3" xfId="6695"/>
    <cellStyle name="Normal 9 2 2 3" xfId="3704"/>
    <cellStyle name="Normal 9 2 2 3 2" xfId="6696"/>
    <cellStyle name="Normal 9 2 2 4" xfId="6697"/>
    <cellStyle name="Normal 9 2 2_Regulatory Template" xfId="3705"/>
    <cellStyle name="Normal 9 2 3" xfId="3706"/>
    <cellStyle name="Normal 9 2 3 2" xfId="3707"/>
    <cellStyle name="Normal 9 2 3 2 2" xfId="6698"/>
    <cellStyle name="Normal 9 2 3 3" xfId="6699"/>
    <cellStyle name="Normal 9 2 4" xfId="3708"/>
    <cellStyle name="Normal 9 2 4 2" xfId="6700"/>
    <cellStyle name="Normal 9 2 5" xfId="6701"/>
    <cellStyle name="Normal 9 2_Regulatory Template" xfId="3709"/>
    <cellStyle name="Normal 9 3" xfId="3710"/>
    <cellStyle name="Normal 9 3 2" xfId="3711"/>
    <cellStyle name="Normal 9 3 2 2" xfId="3712"/>
    <cellStyle name="Normal 9 3 2 2 2" xfId="6702"/>
    <cellStyle name="Normal 9 3 2 3" xfId="6703"/>
    <cellStyle name="Normal 9 3 3" xfId="3713"/>
    <cellStyle name="Normal 9 3 3 2" xfId="6704"/>
    <cellStyle name="Normal 9 3 4" xfId="6705"/>
    <cellStyle name="Normal 9 3_Regulatory Template" xfId="3714"/>
    <cellStyle name="Normal 9 4" xfId="3715"/>
    <cellStyle name="Normal 9 4 2" xfId="3716"/>
    <cellStyle name="Normal 9 4 2 2" xfId="3717"/>
    <cellStyle name="Normal 9 4 2 2 2" xfId="6706"/>
    <cellStyle name="Normal 9 4 2 3" xfId="6707"/>
    <cellStyle name="Normal 9 4 3" xfId="3718"/>
    <cellStyle name="Normal 9 4 3 2" xfId="6708"/>
    <cellStyle name="Normal 9 4 4" xfId="6709"/>
    <cellStyle name="Normal 9 4_Regulatory Template" xfId="3719"/>
    <cellStyle name="Normal 9 5" xfId="3720"/>
    <cellStyle name="Normal 9 5 2" xfId="3721"/>
    <cellStyle name="Normal 9 5 2 2" xfId="6710"/>
    <cellStyle name="Normal 9 5 3" xfId="6711"/>
    <cellStyle name="Normal 9 6" xfId="3722"/>
    <cellStyle name="Normal 9 7" xfId="3723"/>
    <cellStyle name="Normal 9 7 2" xfId="6712"/>
    <cellStyle name="Normal 9 8" xfId="6713"/>
    <cellStyle name="Normal 9_Regulatory Template" xfId="3724"/>
    <cellStyle name="Normal 90" xfId="3725"/>
    <cellStyle name="Normal 91" xfId="3726"/>
    <cellStyle name="Normal 92" xfId="3727"/>
    <cellStyle name="Normal 93" xfId="3728"/>
    <cellStyle name="Normal 94" xfId="3729"/>
    <cellStyle name="Normal 95" xfId="3730"/>
    <cellStyle name="Normal 96" xfId="3731"/>
    <cellStyle name="Normal 96 2" xfId="3732"/>
    <cellStyle name="Normal 96 2 2" xfId="6714"/>
    <cellStyle name="Normal 96 3" xfId="6715"/>
    <cellStyle name="Normal 97" xfId="3733"/>
    <cellStyle name="Normal 98" xfId="3734"/>
    <cellStyle name="Normal 99" xfId="3735"/>
    <cellStyle name="Normal 99 2" xfId="3736"/>
    <cellStyle name="Normal 99 2 2" xfId="3737"/>
    <cellStyle name="Normal 99 2 2 2" xfId="3738"/>
    <cellStyle name="Normal 99 2 2 2 2" xfId="6716"/>
    <cellStyle name="Normal 99 2 2 3" xfId="6717"/>
    <cellStyle name="Normal 99 2 3" xfId="3739"/>
    <cellStyle name="Normal 99 2 3 2" xfId="6718"/>
    <cellStyle name="Normal 99 2 4" xfId="6719"/>
    <cellStyle name="Normal 99 2_Regulatory Template" xfId="3740"/>
    <cellStyle name="Normal 99 3" xfId="136"/>
    <cellStyle name="Normal 99 3 2" xfId="3741"/>
    <cellStyle name="Normal 99 3 2 2" xfId="3742"/>
    <cellStyle name="Normal 99 3 2 2 2" xfId="6720"/>
    <cellStyle name="Normal 99 3 2 3" xfId="6721"/>
    <cellStyle name="Normal 99 3 3" xfId="3743"/>
    <cellStyle name="Normal 99 3 3 2" xfId="3744"/>
    <cellStyle name="Normal 99 3 4" xfId="3745"/>
    <cellStyle name="Normal 99 3 5" xfId="3746"/>
    <cellStyle name="Normal 99 4" xfId="3747"/>
    <cellStyle name="Normal 99 4 2" xfId="6722"/>
    <cellStyle name="Normal 99 5" xfId="6723"/>
    <cellStyle name="Normal 99_Regulatory Template" xfId="3748"/>
    <cellStyle name="Note 10" xfId="3749"/>
    <cellStyle name="Note 10 2" xfId="3750"/>
    <cellStyle name="Note 10 2 2" xfId="6724"/>
    <cellStyle name="Note 10 3" xfId="6725"/>
    <cellStyle name="Note 11" xfId="3751"/>
    <cellStyle name="Note 11 2" xfId="3752"/>
    <cellStyle name="Note 11 2 2" xfId="6726"/>
    <cellStyle name="Note 11 3" xfId="6727"/>
    <cellStyle name="Note 12" xfId="3753"/>
    <cellStyle name="Note 12 2" xfId="3754"/>
    <cellStyle name="Note 12 2 2" xfId="6728"/>
    <cellStyle name="Note 12 3" xfId="6729"/>
    <cellStyle name="Note 13" xfId="8260"/>
    <cellStyle name="Note 2" xfId="137"/>
    <cellStyle name="Note 2 10" xfId="3755"/>
    <cellStyle name="Note 2 10 2" xfId="6730"/>
    <cellStyle name="Note 2 11" xfId="3756"/>
    <cellStyle name="Note 2 11 2" xfId="6731"/>
    <cellStyle name="Note 2 12" xfId="3757"/>
    <cellStyle name="Note 2 12 2" xfId="6732"/>
    <cellStyle name="Note 2 13" xfId="6733"/>
    <cellStyle name="Note 2 14" xfId="8261"/>
    <cellStyle name="Note 2 2" xfId="3758"/>
    <cellStyle name="Note 2 2 2" xfId="3759"/>
    <cellStyle name="Note 2 2 2 2" xfId="3760"/>
    <cellStyle name="Note 2 2 2 2 2" xfId="3761"/>
    <cellStyle name="Note 2 2 2 2 2 2" xfId="6734"/>
    <cellStyle name="Note 2 2 2 2 3" xfId="3762"/>
    <cellStyle name="Note 2 2 2 2 3 2" xfId="6735"/>
    <cellStyle name="Note 2 2 2 2 4" xfId="6736"/>
    <cellStyle name="Note 2 2 2 3" xfId="3763"/>
    <cellStyle name="Note 2 2 2 3 2" xfId="3764"/>
    <cellStyle name="Note 2 2 2 3 2 2" xfId="6737"/>
    <cellStyle name="Note 2 2 2 3 3" xfId="3765"/>
    <cellStyle name="Note 2 2 2 3 3 2" xfId="6738"/>
    <cellStyle name="Note 2 2 2 3 4" xfId="6739"/>
    <cellStyle name="Note 2 2 2 4" xfId="3766"/>
    <cellStyle name="Note 2 2 2 4 2" xfId="6740"/>
    <cellStyle name="Note 2 2 2 5" xfId="3767"/>
    <cellStyle name="Note 2 2 2 5 2" xfId="6741"/>
    <cellStyle name="Note 2 2 2 6" xfId="6742"/>
    <cellStyle name="Note 2 2 3" xfId="3768"/>
    <cellStyle name="Note 2 2 3 2" xfId="3769"/>
    <cellStyle name="Note 2 2 3 2 2" xfId="6743"/>
    <cellStyle name="Note 2 2 3 3" xfId="3770"/>
    <cellStyle name="Note 2 2 3 3 2" xfId="6744"/>
    <cellStyle name="Note 2 2 3 4" xfId="6745"/>
    <cellStyle name="Note 2 2 4" xfId="3771"/>
    <cellStyle name="Note 2 2 4 2" xfId="3772"/>
    <cellStyle name="Note 2 2 4 2 2" xfId="6746"/>
    <cellStyle name="Note 2 2 4 3" xfId="3773"/>
    <cellStyle name="Note 2 2 4 3 2" xfId="6747"/>
    <cellStyle name="Note 2 2 4 4" xfId="6748"/>
    <cellStyle name="Note 2 2 5" xfId="3774"/>
    <cellStyle name="Note 2 2 5 2" xfId="6749"/>
    <cellStyle name="Note 2 2 6" xfId="3775"/>
    <cellStyle name="Note 2 2 6 2" xfId="6750"/>
    <cellStyle name="Note 2 3" xfId="3776"/>
    <cellStyle name="Note 2 3 2" xfId="3777"/>
    <cellStyle name="Note 2 3 2 2" xfId="3778"/>
    <cellStyle name="Note 2 3 2 2 2" xfId="3779"/>
    <cellStyle name="Note 2 3 2 2 2 2" xfId="6751"/>
    <cellStyle name="Note 2 3 2 2 3" xfId="3780"/>
    <cellStyle name="Note 2 3 2 2 3 2" xfId="6752"/>
    <cellStyle name="Note 2 3 2 2 4" xfId="6753"/>
    <cellStyle name="Note 2 3 2 3" xfId="3781"/>
    <cellStyle name="Note 2 3 2 3 2" xfId="3782"/>
    <cellStyle name="Note 2 3 2 3 2 2" xfId="6754"/>
    <cellStyle name="Note 2 3 2 3 3" xfId="3783"/>
    <cellStyle name="Note 2 3 2 3 3 2" xfId="6755"/>
    <cellStyle name="Note 2 3 2 3 4" xfId="6756"/>
    <cellStyle name="Note 2 3 2 4" xfId="3784"/>
    <cellStyle name="Note 2 3 2 4 2" xfId="6757"/>
    <cellStyle name="Note 2 3 2 5" xfId="3785"/>
    <cellStyle name="Note 2 3 2 5 2" xfId="6758"/>
    <cellStyle name="Note 2 3 2 6" xfId="6759"/>
    <cellStyle name="Note 2 3 3" xfId="3786"/>
    <cellStyle name="Note 2 3 3 2" xfId="3787"/>
    <cellStyle name="Note 2 3 3 2 2" xfId="6760"/>
    <cellStyle name="Note 2 3 3 3" xfId="3788"/>
    <cellStyle name="Note 2 3 3 3 2" xfId="6761"/>
    <cellStyle name="Note 2 3 3 4" xfId="6762"/>
    <cellStyle name="Note 2 3 4" xfId="3789"/>
    <cellStyle name="Note 2 3 4 2" xfId="3790"/>
    <cellStyle name="Note 2 3 4 2 2" xfId="6763"/>
    <cellStyle name="Note 2 3 4 3" xfId="3791"/>
    <cellStyle name="Note 2 3 4 3 2" xfId="6764"/>
    <cellStyle name="Note 2 3 4 4" xfId="6765"/>
    <cellStyle name="Note 2 3 5" xfId="3792"/>
    <cellStyle name="Note 2 3 5 2" xfId="6766"/>
    <cellStyle name="Note 2 3 6" xfId="3793"/>
    <cellStyle name="Note 2 3 6 2" xfId="6767"/>
    <cellStyle name="Note 2 3 7" xfId="6768"/>
    <cellStyle name="Note 2 4" xfId="3794"/>
    <cellStyle name="Note 2 4 2" xfId="3795"/>
    <cellStyle name="Note 2 4 2 2" xfId="3796"/>
    <cellStyle name="Note 2 4 2 2 2" xfId="3797"/>
    <cellStyle name="Note 2 4 2 2 2 2" xfId="6769"/>
    <cellStyle name="Note 2 4 2 2 3" xfId="3798"/>
    <cellStyle name="Note 2 4 2 2 3 2" xfId="6770"/>
    <cellStyle name="Note 2 4 2 2 4" xfId="6771"/>
    <cellStyle name="Note 2 4 2 3" xfId="3799"/>
    <cellStyle name="Note 2 4 2 3 2" xfId="3800"/>
    <cellStyle name="Note 2 4 2 3 2 2" xfId="6772"/>
    <cellStyle name="Note 2 4 2 3 3" xfId="3801"/>
    <cellStyle name="Note 2 4 2 3 3 2" xfId="6773"/>
    <cellStyle name="Note 2 4 2 3 4" xfId="6774"/>
    <cellStyle name="Note 2 4 2 4" xfId="3802"/>
    <cellStyle name="Note 2 4 2 4 2" xfId="6775"/>
    <cellStyle name="Note 2 4 2 5" xfId="3803"/>
    <cellStyle name="Note 2 4 2 5 2" xfId="6776"/>
    <cellStyle name="Note 2 4 2 6" xfId="6777"/>
    <cellStyle name="Note 2 4 3" xfId="3804"/>
    <cellStyle name="Note 2 4 3 2" xfId="3805"/>
    <cellStyle name="Note 2 4 3 2 2" xfId="6778"/>
    <cellStyle name="Note 2 4 3 3" xfId="3806"/>
    <cellStyle name="Note 2 4 3 3 2" xfId="6779"/>
    <cellStyle name="Note 2 4 3 4" xfId="6780"/>
    <cellStyle name="Note 2 4 4" xfId="3807"/>
    <cellStyle name="Note 2 4 4 2" xfId="3808"/>
    <cellStyle name="Note 2 4 4 2 2" xfId="6781"/>
    <cellStyle name="Note 2 4 4 3" xfId="3809"/>
    <cellStyle name="Note 2 4 4 3 2" xfId="6782"/>
    <cellStyle name="Note 2 4 4 4" xfId="6783"/>
    <cellStyle name="Note 2 4 5" xfId="3810"/>
    <cellStyle name="Note 2 4 5 2" xfId="6784"/>
    <cellStyle name="Note 2 4 6" xfId="3811"/>
    <cellStyle name="Note 2 4 6 2" xfId="6785"/>
    <cellStyle name="Note 2 4 7" xfId="6786"/>
    <cellStyle name="Note 2 5" xfId="3812"/>
    <cellStyle name="Note 2 5 2" xfId="3813"/>
    <cellStyle name="Note 2 5 2 2" xfId="3814"/>
    <cellStyle name="Note 2 5 2 2 2" xfId="3815"/>
    <cellStyle name="Note 2 5 2 2 2 2" xfId="6787"/>
    <cellStyle name="Note 2 5 2 2 3" xfId="3816"/>
    <cellStyle name="Note 2 5 2 2 3 2" xfId="6788"/>
    <cellStyle name="Note 2 5 2 2 4" xfId="6789"/>
    <cellStyle name="Note 2 5 2 3" xfId="3817"/>
    <cellStyle name="Note 2 5 2 3 2" xfId="3818"/>
    <cellStyle name="Note 2 5 2 3 2 2" xfId="6790"/>
    <cellStyle name="Note 2 5 2 3 3" xfId="3819"/>
    <cellStyle name="Note 2 5 2 3 3 2" xfId="6791"/>
    <cellStyle name="Note 2 5 2 3 4" xfId="6792"/>
    <cellStyle name="Note 2 5 2 4" xfId="3820"/>
    <cellStyle name="Note 2 5 2 4 2" xfId="6793"/>
    <cellStyle name="Note 2 5 2 5" xfId="3821"/>
    <cellStyle name="Note 2 5 2 5 2" xfId="6794"/>
    <cellStyle name="Note 2 5 2 6" xfId="6795"/>
    <cellStyle name="Note 2 5 3" xfId="3822"/>
    <cellStyle name="Note 2 5 3 2" xfId="3823"/>
    <cellStyle name="Note 2 5 3 2 2" xfId="6796"/>
    <cellStyle name="Note 2 5 3 3" xfId="3824"/>
    <cellStyle name="Note 2 5 3 3 2" xfId="6797"/>
    <cellStyle name="Note 2 5 3 4" xfId="6798"/>
    <cellStyle name="Note 2 5 4" xfId="3825"/>
    <cellStyle name="Note 2 5 4 2" xfId="3826"/>
    <cellStyle name="Note 2 5 4 2 2" xfId="6799"/>
    <cellStyle name="Note 2 5 4 3" xfId="3827"/>
    <cellStyle name="Note 2 5 4 3 2" xfId="6800"/>
    <cellStyle name="Note 2 5 4 4" xfId="6801"/>
    <cellStyle name="Note 2 5 5" xfId="3828"/>
    <cellStyle name="Note 2 5 5 2" xfId="6802"/>
    <cellStyle name="Note 2 5 6" xfId="3829"/>
    <cellStyle name="Note 2 5 6 2" xfId="6803"/>
    <cellStyle name="Note 2 5 7" xfId="6804"/>
    <cellStyle name="Note 2 6" xfId="3830"/>
    <cellStyle name="Note 2 6 2" xfId="3831"/>
    <cellStyle name="Note 2 6 2 2" xfId="3832"/>
    <cellStyle name="Note 2 6 2 2 2" xfId="3833"/>
    <cellStyle name="Note 2 6 2 2 2 2" xfId="6805"/>
    <cellStyle name="Note 2 6 2 2 3" xfId="3834"/>
    <cellStyle name="Note 2 6 2 2 3 2" xfId="6806"/>
    <cellStyle name="Note 2 6 2 2 4" xfId="6807"/>
    <cellStyle name="Note 2 6 2 3" xfId="3835"/>
    <cellStyle name="Note 2 6 2 3 2" xfId="3836"/>
    <cellStyle name="Note 2 6 2 3 2 2" xfId="6808"/>
    <cellStyle name="Note 2 6 2 3 3" xfId="3837"/>
    <cellStyle name="Note 2 6 2 3 3 2" xfId="6809"/>
    <cellStyle name="Note 2 6 2 3 4" xfId="6810"/>
    <cellStyle name="Note 2 6 2 4" xfId="3838"/>
    <cellStyle name="Note 2 6 2 4 2" xfId="6811"/>
    <cellStyle name="Note 2 6 2 5" xfId="3839"/>
    <cellStyle name="Note 2 6 2 5 2" xfId="6812"/>
    <cellStyle name="Note 2 6 2 6" xfId="6813"/>
    <cellStyle name="Note 2 6 3" xfId="3840"/>
    <cellStyle name="Note 2 6 3 2" xfId="3841"/>
    <cellStyle name="Note 2 6 3 2 2" xfId="6814"/>
    <cellStyle name="Note 2 6 3 3" xfId="3842"/>
    <cellStyle name="Note 2 6 3 3 2" xfId="6815"/>
    <cellStyle name="Note 2 6 3 4" xfId="6816"/>
    <cellStyle name="Note 2 6 4" xfId="3843"/>
    <cellStyle name="Note 2 6 4 2" xfId="3844"/>
    <cellStyle name="Note 2 6 4 2 2" xfId="6817"/>
    <cellStyle name="Note 2 6 4 3" xfId="3845"/>
    <cellStyle name="Note 2 6 4 3 2" xfId="6818"/>
    <cellStyle name="Note 2 6 4 4" xfId="6819"/>
    <cellStyle name="Note 2 6 5" xfId="3846"/>
    <cellStyle name="Note 2 6 5 2" xfId="6820"/>
    <cellStyle name="Note 2 6 6" xfId="3847"/>
    <cellStyle name="Note 2 6 6 2" xfId="6821"/>
    <cellStyle name="Note 2 6 7" xfId="6822"/>
    <cellStyle name="Note 2 7" xfId="3848"/>
    <cellStyle name="Note 2 7 2" xfId="3849"/>
    <cellStyle name="Note 2 7 2 2" xfId="6823"/>
    <cellStyle name="Note 2 7 3" xfId="3850"/>
    <cellStyle name="Note 2 7 3 2" xfId="6824"/>
    <cellStyle name="Note 2 7 4" xfId="6825"/>
    <cellStyle name="Note 2 8" xfId="3851"/>
    <cellStyle name="Note 2 8 2" xfId="3852"/>
    <cellStyle name="Note 2 8 2 2" xfId="6826"/>
    <cellStyle name="Note 2 8 3" xfId="3853"/>
    <cellStyle name="Note 2 8 3 2" xfId="6827"/>
    <cellStyle name="Note 2 8 4" xfId="6828"/>
    <cellStyle name="Note 2 9" xfId="3854"/>
    <cellStyle name="Note 2 9 2" xfId="6829"/>
    <cellStyle name="Note 2_Regulatory Template" xfId="3855"/>
    <cellStyle name="Note 3" xfId="3856"/>
    <cellStyle name="Note 3 2" xfId="3857"/>
    <cellStyle name="Note 3_Regulatory Template" xfId="3858"/>
    <cellStyle name="Note 4" xfId="3859"/>
    <cellStyle name="Note 4 2" xfId="3860"/>
    <cellStyle name="Note 4_Regulatory Template" xfId="3861"/>
    <cellStyle name="Note 5" xfId="3862"/>
    <cellStyle name="Note 5 2" xfId="3863"/>
    <cellStyle name="Note 5_Regulatory Template" xfId="3864"/>
    <cellStyle name="Note 6" xfId="3865"/>
    <cellStyle name="Note 6 2" xfId="3866"/>
    <cellStyle name="Note 6 2 2" xfId="6830"/>
    <cellStyle name="Note 6 3" xfId="6831"/>
    <cellStyle name="Note 7" xfId="3867"/>
    <cellStyle name="Note 7 2" xfId="3868"/>
    <cellStyle name="Note 7 2 2" xfId="6832"/>
    <cellStyle name="Note 7 3" xfId="6833"/>
    <cellStyle name="Note 8" xfId="3869"/>
    <cellStyle name="Note 8 2" xfId="3870"/>
    <cellStyle name="Note 8 2 2" xfId="6834"/>
    <cellStyle name="Note 8 3" xfId="6835"/>
    <cellStyle name="Note 9" xfId="3871"/>
    <cellStyle name="Notes" xfId="3872"/>
    <cellStyle name="Number." xfId="3873"/>
    <cellStyle name="Output 10" xfId="8262"/>
    <cellStyle name="Output 2" xfId="3874"/>
    <cellStyle name="Output 2 10" xfId="3875"/>
    <cellStyle name="Output 2 10 2" xfId="3876"/>
    <cellStyle name="Output 2 10 2 2" xfId="6836"/>
    <cellStyle name="Output 2 10 3" xfId="3877"/>
    <cellStyle name="Output 2 10 3 2" xfId="6837"/>
    <cellStyle name="Output 2 10 4" xfId="6838"/>
    <cellStyle name="Output 2 11" xfId="3878"/>
    <cellStyle name="Output 2 11 2" xfId="3879"/>
    <cellStyle name="Output 2 11 2 2" xfId="6839"/>
    <cellStyle name="Output 2 11 3" xfId="3880"/>
    <cellStyle name="Output 2 11 3 2" xfId="6840"/>
    <cellStyle name="Output 2 11 4" xfId="6841"/>
    <cellStyle name="Output 2 12" xfId="3881"/>
    <cellStyle name="Output 2 12 2" xfId="6842"/>
    <cellStyle name="Output 2 13" xfId="3882"/>
    <cellStyle name="Output 2 13 2" xfId="6843"/>
    <cellStyle name="Output 2 14" xfId="3883"/>
    <cellStyle name="Output 2 14 2" xfId="6844"/>
    <cellStyle name="Output 2 2" xfId="3884"/>
    <cellStyle name="Output 2 2 2" xfId="3885"/>
    <cellStyle name="Output 2 2 2 2" xfId="3886"/>
    <cellStyle name="Output 2 2 2 2 2" xfId="3887"/>
    <cellStyle name="Output 2 2 2 2 2 2" xfId="6845"/>
    <cellStyle name="Output 2 2 2 2 3" xfId="3888"/>
    <cellStyle name="Output 2 2 2 2 3 2" xfId="6846"/>
    <cellStyle name="Output 2 2 2 2 4" xfId="6847"/>
    <cellStyle name="Output 2 2 2 3" xfId="3889"/>
    <cellStyle name="Output 2 2 2 3 2" xfId="3890"/>
    <cellStyle name="Output 2 2 2 3 2 2" xfId="6848"/>
    <cellStyle name="Output 2 2 2 3 3" xfId="3891"/>
    <cellStyle name="Output 2 2 2 3 3 2" xfId="6849"/>
    <cellStyle name="Output 2 2 2 3 4" xfId="6850"/>
    <cellStyle name="Output 2 2 2 4" xfId="3892"/>
    <cellStyle name="Output 2 2 2 4 2" xfId="6851"/>
    <cellStyle name="Output 2 2 2 5" xfId="3893"/>
    <cellStyle name="Output 2 2 2 5 2" xfId="6852"/>
    <cellStyle name="Output 2 2 3" xfId="3894"/>
    <cellStyle name="Output 2 2 3 2" xfId="3895"/>
    <cellStyle name="Output 2 2 3 2 2" xfId="3896"/>
    <cellStyle name="Output 2 2 3 2 2 2" xfId="6853"/>
    <cellStyle name="Output 2 2 3 2 3" xfId="3897"/>
    <cellStyle name="Output 2 2 3 2 3 2" xfId="6854"/>
    <cellStyle name="Output 2 2 3 2 4" xfId="6855"/>
    <cellStyle name="Output 2 2 3 3" xfId="3898"/>
    <cellStyle name="Output 2 2 3 3 2" xfId="3899"/>
    <cellStyle name="Output 2 2 3 3 2 2" xfId="6856"/>
    <cellStyle name="Output 2 2 3 3 3" xfId="3900"/>
    <cellStyle name="Output 2 2 3 3 3 2" xfId="6857"/>
    <cellStyle name="Output 2 2 3 3 4" xfId="6858"/>
    <cellStyle name="Output 2 2 3 4" xfId="3901"/>
    <cellStyle name="Output 2 2 3 4 2" xfId="6859"/>
    <cellStyle name="Output 2 2 3 5" xfId="3902"/>
    <cellStyle name="Output 2 2 3 5 2" xfId="6860"/>
    <cellStyle name="Output 2 2 3 6" xfId="6861"/>
    <cellStyle name="Output 2 2 4" xfId="3903"/>
    <cellStyle name="Output 2 2 4 2" xfId="3904"/>
    <cellStyle name="Output 2 2 4 2 2" xfId="6862"/>
    <cellStyle name="Output 2 2 4 3" xfId="3905"/>
    <cellStyle name="Output 2 2 4 3 2" xfId="6863"/>
    <cellStyle name="Output 2 2 4 4" xfId="6864"/>
    <cellStyle name="Output 2 2 5" xfId="3906"/>
    <cellStyle name="Output 2 2 5 2" xfId="3907"/>
    <cellStyle name="Output 2 2 5 2 2" xfId="6865"/>
    <cellStyle name="Output 2 2 5 3" xfId="3908"/>
    <cellStyle name="Output 2 2 5 3 2" xfId="6866"/>
    <cellStyle name="Output 2 2 5 4" xfId="6867"/>
    <cellStyle name="Output 2 2 6" xfId="3909"/>
    <cellStyle name="Output 2 2 6 2" xfId="6868"/>
    <cellStyle name="Output 2 2 7" xfId="3910"/>
    <cellStyle name="Output 2 2 7 2" xfId="6869"/>
    <cellStyle name="Output 2 2_Regulatory Template" xfId="3911"/>
    <cellStyle name="Output 2 3" xfId="3912"/>
    <cellStyle name="Output 2 3 2" xfId="3913"/>
    <cellStyle name="Output 2 3 2 2" xfId="3914"/>
    <cellStyle name="Output 2 3 2 2 2" xfId="3915"/>
    <cellStyle name="Output 2 3 2 2 2 2" xfId="6870"/>
    <cellStyle name="Output 2 3 2 2 3" xfId="3916"/>
    <cellStyle name="Output 2 3 2 2 3 2" xfId="6871"/>
    <cellStyle name="Output 2 3 2 2 4" xfId="6872"/>
    <cellStyle name="Output 2 3 2 3" xfId="3917"/>
    <cellStyle name="Output 2 3 2 3 2" xfId="3918"/>
    <cellStyle name="Output 2 3 2 3 2 2" xfId="6873"/>
    <cellStyle name="Output 2 3 2 3 3" xfId="3919"/>
    <cellStyle name="Output 2 3 2 3 3 2" xfId="6874"/>
    <cellStyle name="Output 2 3 2 3 4" xfId="6875"/>
    <cellStyle name="Output 2 3 2 4" xfId="3920"/>
    <cellStyle name="Output 2 3 2 4 2" xfId="6876"/>
    <cellStyle name="Output 2 3 2 5" xfId="3921"/>
    <cellStyle name="Output 2 3 2 5 2" xfId="6877"/>
    <cellStyle name="Output 2 3 2 6" xfId="6878"/>
    <cellStyle name="Output 2 3 3" xfId="3922"/>
    <cellStyle name="Output 2 3 3 2" xfId="3923"/>
    <cellStyle name="Output 2 3 3 2 2" xfId="3924"/>
    <cellStyle name="Output 2 3 3 2 2 2" xfId="6879"/>
    <cellStyle name="Output 2 3 3 2 3" xfId="3925"/>
    <cellStyle name="Output 2 3 3 2 3 2" xfId="6880"/>
    <cellStyle name="Output 2 3 3 2 4" xfId="6881"/>
    <cellStyle name="Output 2 3 3 3" xfId="3926"/>
    <cellStyle name="Output 2 3 3 3 2" xfId="3927"/>
    <cellStyle name="Output 2 3 3 3 2 2" xfId="6882"/>
    <cellStyle name="Output 2 3 3 3 3" xfId="3928"/>
    <cellStyle name="Output 2 3 3 3 3 2" xfId="6883"/>
    <cellStyle name="Output 2 3 3 3 4" xfId="6884"/>
    <cellStyle name="Output 2 3 3 4" xfId="3929"/>
    <cellStyle name="Output 2 3 3 4 2" xfId="6885"/>
    <cellStyle name="Output 2 3 3 5" xfId="3930"/>
    <cellStyle name="Output 2 3 3 5 2" xfId="6886"/>
    <cellStyle name="Output 2 3 3 6" xfId="6887"/>
    <cellStyle name="Output 2 3 4" xfId="3931"/>
    <cellStyle name="Output 2 3 4 2" xfId="3932"/>
    <cellStyle name="Output 2 3 4 2 2" xfId="6888"/>
    <cellStyle name="Output 2 3 4 3" xfId="3933"/>
    <cellStyle name="Output 2 3 4 3 2" xfId="6889"/>
    <cellStyle name="Output 2 3 4 4" xfId="6890"/>
    <cellStyle name="Output 2 3 5" xfId="3934"/>
    <cellStyle name="Output 2 3 5 2" xfId="3935"/>
    <cellStyle name="Output 2 3 5 2 2" xfId="6891"/>
    <cellStyle name="Output 2 3 5 3" xfId="3936"/>
    <cellStyle name="Output 2 3 5 3 2" xfId="6892"/>
    <cellStyle name="Output 2 3 5 4" xfId="6893"/>
    <cellStyle name="Output 2 3 6" xfId="3937"/>
    <cellStyle name="Output 2 3 6 2" xfId="6894"/>
    <cellStyle name="Output 2 3 7" xfId="3938"/>
    <cellStyle name="Output 2 3 7 2" xfId="6895"/>
    <cellStyle name="Output 2 3 8" xfId="6896"/>
    <cellStyle name="Output 2 4" xfId="3939"/>
    <cellStyle name="Output 2 4 2" xfId="3940"/>
    <cellStyle name="Output 2 4 2 2" xfId="3941"/>
    <cellStyle name="Output 2 4 2 2 2" xfId="3942"/>
    <cellStyle name="Output 2 4 2 2 2 2" xfId="6897"/>
    <cellStyle name="Output 2 4 2 2 3" xfId="3943"/>
    <cellStyle name="Output 2 4 2 2 3 2" xfId="6898"/>
    <cellStyle name="Output 2 4 2 2 4" xfId="6899"/>
    <cellStyle name="Output 2 4 2 3" xfId="3944"/>
    <cellStyle name="Output 2 4 2 3 2" xfId="3945"/>
    <cellStyle name="Output 2 4 2 3 2 2" xfId="6900"/>
    <cellStyle name="Output 2 4 2 3 3" xfId="3946"/>
    <cellStyle name="Output 2 4 2 3 3 2" xfId="6901"/>
    <cellStyle name="Output 2 4 2 3 4" xfId="6902"/>
    <cellStyle name="Output 2 4 2 4" xfId="3947"/>
    <cellStyle name="Output 2 4 2 4 2" xfId="6903"/>
    <cellStyle name="Output 2 4 2 5" xfId="3948"/>
    <cellStyle name="Output 2 4 2 5 2" xfId="6904"/>
    <cellStyle name="Output 2 4 2 6" xfId="6905"/>
    <cellStyle name="Output 2 4 3" xfId="3949"/>
    <cellStyle name="Output 2 4 3 2" xfId="3950"/>
    <cellStyle name="Output 2 4 3 2 2" xfId="3951"/>
    <cellStyle name="Output 2 4 3 2 2 2" xfId="6906"/>
    <cellStyle name="Output 2 4 3 2 3" xfId="3952"/>
    <cellStyle name="Output 2 4 3 2 3 2" xfId="6907"/>
    <cellStyle name="Output 2 4 3 2 4" xfId="6908"/>
    <cellStyle name="Output 2 4 3 3" xfId="3953"/>
    <cellStyle name="Output 2 4 3 3 2" xfId="3954"/>
    <cellStyle name="Output 2 4 3 3 2 2" xfId="6909"/>
    <cellStyle name="Output 2 4 3 3 3" xfId="3955"/>
    <cellStyle name="Output 2 4 3 3 3 2" xfId="6910"/>
    <cellStyle name="Output 2 4 3 3 4" xfId="6911"/>
    <cellStyle name="Output 2 4 3 4" xfId="3956"/>
    <cellStyle name="Output 2 4 3 4 2" xfId="6912"/>
    <cellStyle name="Output 2 4 3 5" xfId="3957"/>
    <cellStyle name="Output 2 4 3 5 2" xfId="6913"/>
    <cellStyle name="Output 2 4 3 6" xfId="6914"/>
    <cellStyle name="Output 2 4 4" xfId="3958"/>
    <cellStyle name="Output 2 4 4 2" xfId="3959"/>
    <cellStyle name="Output 2 4 4 2 2" xfId="6915"/>
    <cellStyle name="Output 2 4 4 3" xfId="3960"/>
    <cellStyle name="Output 2 4 4 3 2" xfId="6916"/>
    <cellStyle name="Output 2 4 4 4" xfId="6917"/>
    <cellStyle name="Output 2 4 5" xfId="3961"/>
    <cellStyle name="Output 2 4 5 2" xfId="3962"/>
    <cellStyle name="Output 2 4 5 2 2" xfId="6918"/>
    <cellStyle name="Output 2 4 5 3" xfId="3963"/>
    <cellStyle name="Output 2 4 5 3 2" xfId="6919"/>
    <cellStyle name="Output 2 4 5 4" xfId="6920"/>
    <cellStyle name="Output 2 4 6" xfId="3964"/>
    <cellStyle name="Output 2 4 6 2" xfId="6921"/>
    <cellStyle name="Output 2 4 7" xfId="3965"/>
    <cellStyle name="Output 2 4 7 2" xfId="6922"/>
    <cellStyle name="Output 2 4 8" xfId="6923"/>
    <cellStyle name="Output 2 5" xfId="3966"/>
    <cellStyle name="Output 2 5 2" xfId="3967"/>
    <cellStyle name="Output 2 5 2 2" xfId="3968"/>
    <cellStyle name="Output 2 5 2 2 2" xfId="3969"/>
    <cellStyle name="Output 2 5 2 2 2 2" xfId="6924"/>
    <cellStyle name="Output 2 5 2 2 3" xfId="3970"/>
    <cellStyle name="Output 2 5 2 2 3 2" xfId="6925"/>
    <cellStyle name="Output 2 5 2 2 4" xfId="6926"/>
    <cellStyle name="Output 2 5 2 3" xfId="3971"/>
    <cellStyle name="Output 2 5 2 3 2" xfId="3972"/>
    <cellStyle name="Output 2 5 2 3 2 2" xfId="6927"/>
    <cellStyle name="Output 2 5 2 3 3" xfId="3973"/>
    <cellStyle name="Output 2 5 2 3 3 2" xfId="6928"/>
    <cellStyle name="Output 2 5 2 3 4" xfId="6929"/>
    <cellStyle name="Output 2 5 2 4" xfId="3974"/>
    <cellStyle name="Output 2 5 2 4 2" xfId="6930"/>
    <cellStyle name="Output 2 5 2 5" xfId="3975"/>
    <cellStyle name="Output 2 5 2 5 2" xfId="6931"/>
    <cellStyle name="Output 2 5 2 6" xfId="6932"/>
    <cellStyle name="Output 2 5 3" xfId="3976"/>
    <cellStyle name="Output 2 5 3 2" xfId="3977"/>
    <cellStyle name="Output 2 5 3 2 2" xfId="3978"/>
    <cellStyle name="Output 2 5 3 2 2 2" xfId="6933"/>
    <cellStyle name="Output 2 5 3 2 3" xfId="3979"/>
    <cellStyle name="Output 2 5 3 2 3 2" xfId="6934"/>
    <cellStyle name="Output 2 5 3 2 4" xfId="6935"/>
    <cellStyle name="Output 2 5 3 3" xfId="3980"/>
    <cellStyle name="Output 2 5 3 3 2" xfId="3981"/>
    <cellStyle name="Output 2 5 3 3 2 2" xfId="6936"/>
    <cellStyle name="Output 2 5 3 3 3" xfId="3982"/>
    <cellStyle name="Output 2 5 3 3 3 2" xfId="6937"/>
    <cellStyle name="Output 2 5 3 3 4" xfId="6938"/>
    <cellStyle name="Output 2 5 3 4" xfId="3983"/>
    <cellStyle name="Output 2 5 3 4 2" xfId="6939"/>
    <cellStyle name="Output 2 5 3 5" xfId="3984"/>
    <cellStyle name="Output 2 5 3 5 2" xfId="6940"/>
    <cellStyle name="Output 2 5 3 6" xfId="6941"/>
    <cellStyle name="Output 2 5 4" xfId="3985"/>
    <cellStyle name="Output 2 5 4 2" xfId="3986"/>
    <cellStyle name="Output 2 5 4 2 2" xfId="6942"/>
    <cellStyle name="Output 2 5 4 3" xfId="3987"/>
    <cellStyle name="Output 2 5 4 3 2" xfId="6943"/>
    <cellStyle name="Output 2 5 4 4" xfId="6944"/>
    <cellStyle name="Output 2 5 5" xfId="3988"/>
    <cellStyle name="Output 2 5 5 2" xfId="3989"/>
    <cellStyle name="Output 2 5 5 2 2" xfId="6945"/>
    <cellStyle name="Output 2 5 5 3" xfId="3990"/>
    <cellStyle name="Output 2 5 5 3 2" xfId="6946"/>
    <cellStyle name="Output 2 5 5 4" xfId="6947"/>
    <cellStyle name="Output 2 5 6" xfId="3991"/>
    <cellStyle name="Output 2 5 6 2" xfId="6948"/>
    <cellStyle name="Output 2 5 7" xfId="3992"/>
    <cellStyle name="Output 2 5 7 2" xfId="6949"/>
    <cellStyle name="Output 2 5 8" xfId="6950"/>
    <cellStyle name="Output 2 6" xfId="3993"/>
    <cellStyle name="Output 2 6 2" xfId="3994"/>
    <cellStyle name="Output 2 6 2 2" xfId="3995"/>
    <cellStyle name="Output 2 6 2 2 2" xfId="3996"/>
    <cellStyle name="Output 2 6 2 2 2 2" xfId="6951"/>
    <cellStyle name="Output 2 6 2 2 3" xfId="3997"/>
    <cellStyle name="Output 2 6 2 2 3 2" xfId="6952"/>
    <cellStyle name="Output 2 6 2 2 4" xfId="6953"/>
    <cellStyle name="Output 2 6 2 3" xfId="3998"/>
    <cellStyle name="Output 2 6 2 3 2" xfId="3999"/>
    <cellStyle name="Output 2 6 2 3 2 2" xfId="6954"/>
    <cellStyle name="Output 2 6 2 3 3" xfId="4000"/>
    <cellStyle name="Output 2 6 2 3 3 2" xfId="6955"/>
    <cellStyle name="Output 2 6 2 3 4" xfId="6956"/>
    <cellStyle name="Output 2 6 2 4" xfId="4001"/>
    <cellStyle name="Output 2 6 2 4 2" xfId="6957"/>
    <cellStyle name="Output 2 6 2 5" xfId="4002"/>
    <cellStyle name="Output 2 6 2 5 2" xfId="6958"/>
    <cellStyle name="Output 2 6 2 6" xfId="6959"/>
    <cellStyle name="Output 2 6 3" xfId="4003"/>
    <cellStyle name="Output 2 6 3 2" xfId="4004"/>
    <cellStyle name="Output 2 6 3 2 2" xfId="4005"/>
    <cellStyle name="Output 2 6 3 2 2 2" xfId="6960"/>
    <cellStyle name="Output 2 6 3 2 3" xfId="4006"/>
    <cellStyle name="Output 2 6 3 2 3 2" xfId="6961"/>
    <cellStyle name="Output 2 6 3 2 4" xfId="6962"/>
    <cellStyle name="Output 2 6 3 3" xfId="4007"/>
    <cellStyle name="Output 2 6 3 3 2" xfId="4008"/>
    <cellStyle name="Output 2 6 3 3 2 2" xfId="6963"/>
    <cellStyle name="Output 2 6 3 3 3" xfId="4009"/>
    <cellStyle name="Output 2 6 3 3 3 2" xfId="6964"/>
    <cellStyle name="Output 2 6 3 3 4" xfId="6965"/>
    <cellStyle name="Output 2 6 3 4" xfId="4010"/>
    <cellStyle name="Output 2 6 3 4 2" xfId="6966"/>
    <cellStyle name="Output 2 6 3 5" xfId="4011"/>
    <cellStyle name="Output 2 6 3 5 2" xfId="6967"/>
    <cellStyle name="Output 2 6 3 6" xfId="6968"/>
    <cellStyle name="Output 2 6 4" xfId="4012"/>
    <cellStyle name="Output 2 6 4 2" xfId="4013"/>
    <cellStyle name="Output 2 6 4 2 2" xfId="6969"/>
    <cellStyle name="Output 2 6 4 3" xfId="4014"/>
    <cellStyle name="Output 2 6 4 3 2" xfId="6970"/>
    <cellStyle name="Output 2 6 4 4" xfId="6971"/>
    <cellStyle name="Output 2 6 5" xfId="4015"/>
    <cellStyle name="Output 2 6 5 2" xfId="4016"/>
    <cellStyle name="Output 2 6 5 2 2" xfId="6972"/>
    <cellStyle name="Output 2 6 5 3" xfId="4017"/>
    <cellStyle name="Output 2 6 5 3 2" xfId="6973"/>
    <cellStyle name="Output 2 6 5 4" xfId="6974"/>
    <cellStyle name="Output 2 6 6" xfId="4018"/>
    <cellStyle name="Output 2 6 6 2" xfId="6975"/>
    <cellStyle name="Output 2 6 7" xfId="4019"/>
    <cellStyle name="Output 2 6 7 2" xfId="6976"/>
    <cellStyle name="Output 2 6 8" xfId="6977"/>
    <cellStyle name="Output 2 7" xfId="4020"/>
    <cellStyle name="Output 2 7 2" xfId="4021"/>
    <cellStyle name="Output 2 7 2 2" xfId="4022"/>
    <cellStyle name="Output 2 7 2 2 2" xfId="4023"/>
    <cellStyle name="Output 2 7 2 2 2 2" xfId="6978"/>
    <cellStyle name="Output 2 7 2 2 3" xfId="4024"/>
    <cellStyle name="Output 2 7 2 2 3 2" xfId="6979"/>
    <cellStyle name="Output 2 7 2 2 4" xfId="6980"/>
    <cellStyle name="Output 2 7 2 3" xfId="4025"/>
    <cellStyle name="Output 2 7 2 3 2" xfId="4026"/>
    <cellStyle name="Output 2 7 2 3 2 2" xfId="6981"/>
    <cellStyle name="Output 2 7 2 3 3" xfId="4027"/>
    <cellStyle name="Output 2 7 2 3 3 2" xfId="6982"/>
    <cellStyle name="Output 2 7 2 3 4" xfId="6983"/>
    <cellStyle name="Output 2 7 2 4" xfId="4028"/>
    <cellStyle name="Output 2 7 2 4 2" xfId="6984"/>
    <cellStyle name="Output 2 7 2 5" xfId="4029"/>
    <cellStyle name="Output 2 7 2 5 2" xfId="6985"/>
    <cellStyle name="Output 2 7 2 6" xfId="6986"/>
    <cellStyle name="Output 2 7 3" xfId="4030"/>
    <cellStyle name="Output 2 7 3 2" xfId="4031"/>
    <cellStyle name="Output 2 7 3 2 2" xfId="4032"/>
    <cellStyle name="Output 2 7 3 2 2 2" xfId="6987"/>
    <cellStyle name="Output 2 7 3 2 3" xfId="4033"/>
    <cellStyle name="Output 2 7 3 2 3 2" xfId="6988"/>
    <cellStyle name="Output 2 7 3 2 4" xfId="6989"/>
    <cellStyle name="Output 2 7 3 3" xfId="4034"/>
    <cellStyle name="Output 2 7 3 3 2" xfId="4035"/>
    <cellStyle name="Output 2 7 3 3 2 2" xfId="6990"/>
    <cellStyle name="Output 2 7 3 3 3" xfId="4036"/>
    <cellStyle name="Output 2 7 3 3 3 2" xfId="6991"/>
    <cellStyle name="Output 2 7 3 3 4" xfId="6992"/>
    <cellStyle name="Output 2 7 3 4" xfId="4037"/>
    <cellStyle name="Output 2 7 3 4 2" xfId="6993"/>
    <cellStyle name="Output 2 7 3 5" xfId="4038"/>
    <cellStyle name="Output 2 7 3 5 2" xfId="6994"/>
    <cellStyle name="Output 2 7 3 6" xfId="6995"/>
    <cellStyle name="Output 2 7 4" xfId="4039"/>
    <cellStyle name="Output 2 7 4 2" xfId="4040"/>
    <cellStyle name="Output 2 7 4 2 2" xfId="6996"/>
    <cellStyle name="Output 2 7 4 3" xfId="4041"/>
    <cellStyle name="Output 2 7 4 3 2" xfId="6997"/>
    <cellStyle name="Output 2 7 4 4" xfId="6998"/>
    <cellStyle name="Output 2 7 5" xfId="4042"/>
    <cellStyle name="Output 2 7 5 2" xfId="4043"/>
    <cellStyle name="Output 2 7 5 2 2" xfId="6999"/>
    <cellStyle name="Output 2 7 5 3" xfId="4044"/>
    <cellStyle name="Output 2 7 5 3 2" xfId="7000"/>
    <cellStyle name="Output 2 7 5 4" xfId="7001"/>
    <cellStyle name="Output 2 7 6" xfId="4045"/>
    <cellStyle name="Output 2 7 6 2" xfId="7002"/>
    <cellStyle name="Output 2 7 7" xfId="4046"/>
    <cellStyle name="Output 2 7 7 2" xfId="7003"/>
    <cellStyle name="Output 2 7 8" xfId="7004"/>
    <cellStyle name="Output 2 8" xfId="4047"/>
    <cellStyle name="Output 2 8 2" xfId="4048"/>
    <cellStyle name="Output 2 8 2 2" xfId="4049"/>
    <cellStyle name="Output 2 8 2 2 2" xfId="7005"/>
    <cellStyle name="Output 2 8 2 3" xfId="4050"/>
    <cellStyle name="Output 2 8 2 3 2" xfId="7006"/>
    <cellStyle name="Output 2 8 2 4" xfId="7007"/>
    <cellStyle name="Output 2 8 3" xfId="4051"/>
    <cellStyle name="Output 2 8 3 2" xfId="4052"/>
    <cellStyle name="Output 2 8 3 2 2" xfId="7008"/>
    <cellStyle name="Output 2 8 3 3" xfId="4053"/>
    <cellStyle name="Output 2 8 3 3 2" xfId="7009"/>
    <cellStyle name="Output 2 8 3 4" xfId="7010"/>
    <cellStyle name="Output 2 8 4" xfId="4054"/>
    <cellStyle name="Output 2 8 4 2" xfId="7011"/>
    <cellStyle name="Output 2 8 5" xfId="4055"/>
    <cellStyle name="Output 2 8 5 2" xfId="7012"/>
    <cellStyle name="Output 2 8 6" xfId="7013"/>
    <cellStyle name="Output 2 9" xfId="4056"/>
    <cellStyle name="Output 2 9 2" xfId="4057"/>
    <cellStyle name="Output 2 9 2 2" xfId="4058"/>
    <cellStyle name="Output 2 9 2 2 2" xfId="7014"/>
    <cellStyle name="Output 2 9 2 3" xfId="4059"/>
    <cellStyle name="Output 2 9 2 3 2" xfId="7015"/>
    <cellStyle name="Output 2 9 2 4" xfId="7016"/>
    <cellStyle name="Output 2 9 3" xfId="4060"/>
    <cellStyle name="Output 2 9 3 2" xfId="4061"/>
    <cellStyle name="Output 2 9 3 2 2" xfId="7017"/>
    <cellStyle name="Output 2 9 3 3" xfId="4062"/>
    <cellStyle name="Output 2 9 3 3 2" xfId="7018"/>
    <cellStyle name="Output 2 9 3 4" xfId="7019"/>
    <cellStyle name="Output 2 9 4" xfId="4063"/>
    <cellStyle name="Output 2 9 4 2" xfId="7020"/>
    <cellStyle name="Output 2 9 5" xfId="4064"/>
    <cellStyle name="Output 2 9 5 2" xfId="7021"/>
    <cellStyle name="Output 2 9 6" xfId="7022"/>
    <cellStyle name="Output 2_Regulatory Template" xfId="4065"/>
    <cellStyle name="Output 3" xfId="4066"/>
    <cellStyle name="Output 4" xfId="4067"/>
    <cellStyle name="Output 5" xfId="4068"/>
    <cellStyle name="Output 6" xfId="4069"/>
    <cellStyle name="Output 7" xfId="4070"/>
    <cellStyle name="Output 8" xfId="8263"/>
    <cellStyle name="Output 9" xfId="8264"/>
    <cellStyle name="Output Amounts" xfId="4071"/>
    <cellStyle name="Output Column Headings" xfId="4072"/>
    <cellStyle name="Output Line Items" xfId="4073"/>
    <cellStyle name="Output Line Items 2" xfId="4074"/>
    <cellStyle name="Output Line Items 3" xfId="4075"/>
    <cellStyle name="Output Line Items 4" xfId="4076"/>
    <cellStyle name="Output Report Heading" xfId="4077"/>
    <cellStyle name="Output Report Title" xfId="4078"/>
    <cellStyle name="Percent" xfId="3" builtinId="5"/>
    <cellStyle name="Percent [2]" xfId="4079"/>
    <cellStyle name="Percent [2] 2" xfId="4080"/>
    <cellStyle name="Percent [2]_29(d) - Gas extensions -tariffs" xfId="4081"/>
    <cellStyle name="Percent 10" xfId="4082"/>
    <cellStyle name="Percent 10 2" xfId="4083"/>
    <cellStyle name="Percent 10 2 2" xfId="4084"/>
    <cellStyle name="Percent 10 2 2 2" xfId="7023"/>
    <cellStyle name="Percent 10 2 3" xfId="7024"/>
    <cellStyle name="Percent 10 3" xfId="4085"/>
    <cellStyle name="Percent 10 3 2" xfId="7025"/>
    <cellStyle name="Percent 10 4" xfId="7026"/>
    <cellStyle name="Percent 11" xfId="4086"/>
    <cellStyle name="Percent 11 2" xfId="4087"/>
    <cellStyle name="Percent 11 2 2" xfId="7027"/>
    <cellStyle name="Percent 11 3" xfId="7028"/>
    <cellStyle name="Percent 12" xfId="4088"/>
    <cellStyle name="Percent 12 2" xfId="4089"/>
    <cellStyle name="Percent 12 2 2" xfId="7029"/>
    <cellStyle name="Percent 12 3" xfId="7030"/>
    <cellStyle name="Percent 13" xfId="4090"/>
    <cellStyle name="Percent 14" xfId="4091"/>
    <cellStyle name="Percent 15" xfId="4092"/>
    <cellStyle name="Percent 15 2" xfId="8265"/>
    <cellStyle name="Percent 16" xfId="8266"/>
    <cellStyle name="Percent 17" xfId="8267"/>
    <cellStyle name="Percent 18" xfId="8268"/>
    <cellStyle name="Percent 19" xfId="8269"/>
    <cellStyle name="Percent 2" xfId="138"/>
    <cellStyle name="Percent 2 10" xfId="4093"/>
    <cellStyle name="Percent 2 100" xfId="4094"/>
    <cellStyle name="Percent 2 101" xfId="4095"/>
    <cellStyle name="Percent 2 102" xfId="4096"/>
    <cellStyle name="Percent 2 103" xfId="4097"/>
    <cellStyle name="Percent 2 104" xfId="4098"/>
    <cellStyle name="Percent 2 105" xfId="4099"/>
    <cellStyle name="Percent 2 106" xfId="4100"/>
    <cellStyle name="Percent 2 107" xfId="4101"/>
    <cellStyle name="Percent 2 108" xfId="4102"/>
    <cellStyle name="Percent 2 109" xfId="4103"/>
    <cellStyle name="Percent 2 11" xfId="4104"/>
    <cellStyle name="Percent 2 110" xfId="4105"/>
    <cellStyle name="Percent 2 111" xfId="4106"/>
    <cellStyle name="Percent 2 112" xfId="4107"/>
    <cellStyle name="Percent 2 113" xfId="4108"/>
    <cellStyle name="Percent 2 114" xfId="4109"/>
    <cellStyle name="Percent 2 115" xfId="4110"/>
    <cellStyle name="Percent 2 116" xfId="4111"/>
    <cellStyle name="Percent 2 117" xfId="4112"/>
    <cellStyle name="Percent 2 118" xfId="4113"/>
    <cellStyle name="Percent 2 119" xfId="4114"/>
    <cellStyle name="Percent 2 12" xfId="4115"/>
    <cellStyle name="Percent 2 120" xfId="4116"/>
    <cellStyle name="Percent 2 121" xfId="4117"/>
    <cellStyle name="Percent 2 122" xfId="4118"/>
    <cellStyle name="Percent 2 123" xfId="4119"/>
    <cellStyle name="Percent 2 124" xfId="4120"/>
    <cellStyle name="Percent 2 125" xfId="4121"/>
    <cellStyle name="Percent 2 126" xfId="4122"/>
    <cellStyle name="Percent 2 127" xfId="4123"/>
    <cellStyle name="Percent 2 128" xfId="4124"/>
    <cellStyle name="Percent 2 129" xfId="4125"/>
    <cellStyle name="Percent 2 13" xfId="4126"/>
    <cellStyle name="Percent 2 130" xfId="4127"/>
    <cellStyle name="Percent 2 131" xfId="4128"/>
    <cellStyle name="Percent 2 132" xfId="4129"/>
    <cellStyle name="Percent 2 133" xfId="4130"/>
    <cellStyle name="Percent 2 134" xfId="4131"/>
    <cellStyle name="Percent 2 135" xfId="4132"/>
    <cellStyle name="Percent 2 136" xfId="4133"/>
    <cellStyle name="Percent 2 137" xfId="4134"/>
    <cellStyle name="Percent 2 138" xfId="4135"/>
    <cellStyle name="Percent 2 139" xfId="4136"/>
    <cellStyle name="Percent 2 14" xfId="4137"/>
    <cellStyle name="Percent 2 140" xfId="4138"/>
    <cellStyle name="Percent 2 141" xfId="4139"/>
    <cellStyle name="Percent 2 142" xfId="4140"/>
    <cellStyle name="Percent 2 143" xfId="4141"/>
    <cellStyle name="Percent 2 144" xfId="4142"/>
    <cellStyle name="Percent 2 145" xfId="4143"/>
    <cellStyle name="Percent 2 146" xfId="4144"/>
    <cellStyle name="Percent 2 147" xfId="4145"/>
    <cellStyle name="Percent 2 148" xfId="4146"/>
    <cellStyle name="Percent 2 149" xfId="4147"/>
    <cellStyle name="Percent 2 15" xfId="4148"/>
    <cellStyle name="Percent 2 150" xfId="4149"/>
    <cellStyle name="Percent 2 151" xfId="4150"/>
    <cellStyle name="Percent 2 152" xfId="4151"/>
    <cellStyle name="Percent 2 153" xfId="4152"/>
    <cellStyle name="Percent 2 154" xfId="4153"/>
    <cellStyle name="Percent 2 155" xfId="4154"/>
    <cellStyle name="Percent 2 156" xfId="4155"/>
    <cellStyle name="Percent 2 157" xfId="4156"/>
    <cellStyle name="Percent 2 158" xfId="4157"/>
    <cellStyle name="Percent 2 159" xfId="4158"/>
    <cellStyle name="Percent 2 16" xfId="4159"/>
    <cellStyle name="Percent 2 160" xfId="4160"/>
    <cellStyle name="Percent 2 161" xfId="4161"/>
    <cellStyle name="Percent 2 162" xfId="4162"/>
    <cellStyle name="Percent 2 163" xfId="4163"/>
    <cellStyle name="Percent 2 164" xfId="4164"/>
    <cellStyle name="Percent 2 165" xfId="4165"/>
    <cellStyle name="Percent 2 166" xfId="4166"/>
    <cellStyle name="Percent 2 167" xfId="4167"/>
    <cellStyle name="Percent 2 168" xfId="4168"/>
    <cellStyle name="Percent 2 169" xfId="4169"/>
    <cellStyle name="Percent 2 17" xfId="4170"/>
    <cellStyle name="Percent 2 170" xfId="4171"/>
    <cellStyle name="Percent 2 171" xfId="4172"/>
    <cellStyle name="Percent 2 172" xfId="4173"/>
    <cellStyle name="Percent 2 173" xfId="4174"/>
    <cellStyle name="Percent 2 174" xfId="4175"/>
    <cellStyle name="Percent 2 175" xfId="4176"/>
    <cellStyle name="Percent 2 176" xfId="4177"/>
    <cellStyle name="Percent 2 177" xfId="4178"/>
    <cellStyle name="Percent 2 178" xfId="4179"/>
    <cellStyle name="Percent 2 179" xfId="4180"/>
    <cellStyle name="Percent 2 18" xfId="4181"/>
    <cellStyle name="Percent 2 180" xfId="4182"/>
    <cellStyle name="Percent 2 181" xfId="4183"/>
    <cellStyle name="Percent 2 182" xfId="4184"/>
    <cellStyle name="Percent 2 183" xfId="4185"/>
    <cellStyle name="Percent 2 184" xfId="4186"/>
    <cellStyle name="Percent 2 185" xfId="4187"/>
    <cellStyle name="Percent 2 186" xfId="4188"/>
    <cellStyle name="Percent 2 187" xfId="4189"/>
    <cellStyle name="Percent 2 188" xfId="4190"/>
    <cellStyle name="Percent 2 189" xfId="4191"/>
    <cellStyle name="Percent 2 19" xfId="4192"/>
    <cellStyle name="Percent 2 190" xfId="4193"/>
    <cellStyle name="Percent 2 191" xfId="4194"/>
    <cellStyle name="Percent 2 192" xfId="4195"/>
    <cellStyle name="Percent 2 193" xfId="4196"/>
    <cellStyle name="Percent 2 194" xfId="4197"/>
    <cellStyle name="Percent 2 195" xfId="4198"/>
    <cellStyle name="Percent 2 196" xfId="4199"/>
    <cellStyle name="Percent 2 197" xfId="4200"/>
    <cellStyle name="Percent 2 198" xfId="4201"/>
    <cellStyle name="Percent 2 199" xfId="4202"/>
    <cellStyle name="Percent 2 2" xfId="139"/>
    <cellStyle name="Percent 2 2 10" xfId="4203"/>
    <cellStyle name="Percent 2 2 100" xfId="4204"/>
    <cellStyle name="Percent 2 2 101" xfId="4205"/>
    <cellStyle name="Percent 2 2 102" xfId="4206"/>
    <cellStyle name="Percent 2 2 103" xfId="4207"/>
    <cellStyle name="Percent 2 2 104" xfId="4208"/>
    <cellStyle name="Percent 2 2 105" xfId="4209"/>
    <cellStyle name="Percent 2 2 106" xfId="4210"/>
    <cellStyle name="Percent 2 2 107" xfId="4211"/>
    <cellStyle name="Percent 2 2 108" xfId="4212"/>
    <cellStyle name="Percent 2 2 109" xfId="4213"/>
    <cellStyle name="Percent 2 2 11" xfId="4214"/>
    <cellStyle name="Percent 2 2 110" xfId="4215"/>
    <cellStyle name="Percent 2 2 111" xfId="4216"/>
    <cellStyle name="Percent 2 2 112" xfId="4217"/>
    <cellStyle name="Percent 2 2 113" xfId="4218"/>
    <cellStyle name="Percent 2 2 114" xfId="4219"/>
    <cellStyle name="Percent 2 2 115" xfId="4220"/>
    <cellStyle name="Percent 2 2 116" xfId="4221"/>
    <cellStyle name="Percent 2 2 117" xfId="4222"/>
    <cellStyle name="Percent 2 2 118" xfId="4223"/>
    <cellStyle name="Percent 2 2 119" xfId="4224"/>
    <cellStyle name="Percent 2 2 12" xfId="4225"/>
    <cellStyle name="Percent 2 2 120" xfId="4226"/>
    <cellStyle name="Percent 2 2 121" xfId="4227"/>
    <cellStyle name="Percent 2 2 122" xfId="4228"/>
    <cellStyle name="Percent 2 2 123" xfId="4229"/>
    <cellStyle name="Percent 2 2 124" xfId="4230"/>
    <cellStyle name="Percent 2 2 125" xfId="4231"/>
    <cellStyle name="Percent 2 2 126" xfId="4232"/>
    <cellStyle name="Percent 2 2 127" xfId="4233"/>
    <cellStyle name="Percent 2 2 128" xfId="4234"/>
    <cellStyle name="Percent 2 2 129" xfId="4235"/>
    <cellStyle name="Percent 2 2 13" xfId="4236"/>
    <cellStyle name="Percent 2 2 130" xfId="4237"/>
    <cellStyle name="Percent 2 2 131" xfId="4238"/>
    <cellStyle name="Percent 2 2 132" xfId="4239"/>
    <cellStyle name="Percent 2 2 133" xfId="4240"/>
    <cellStyle name="Percent 2 2 134" xfId="4241"/>
    <cellStyle name="Percent 2 2 135" xfId="4242"/>
    <cellStyle name="Percent 2 2 136" xfId="4243"/>
    <cellStyle name="Percent 2 2 137" xfId="4244"/>
    <cellStyle name="Percent 2 2 138" xfId="4245"/>
    <cellStyle name="Percent 2 2 139" xfId="4246"/>
    <cellStyle name="Percent 2 2 14" xfId="4247"/>
    <cellStyle name="Percent 2 2 140" xfId="4248"/>
    <cellStyle name="Percent 2 2 141" xfId="4249"/>
    <cellStyle name="Percent 2 2 142" xfId="4250"/>
    <cellStyle name="Percent 2 2 143" xfId="4251"/>
    <cellStyle name="Percent 2 2 144" xfId="4252"/>
    <cellStyle name="Percent 2 2 145" xfId="4253"/>
    <cellStyle name="Percent 2 2 146" xfId="4254"/>
    <cellStyle name="Percent 2 2 147" xfId="4255"/>
    <cellStyle name="Percent 2 2 148" xfId="4256"/>
    <cellStyle name="Percent 2 2 149" xfId="4257"/>
    <cellStyle name="Percent 2 2 15" xfId="4258"/>
    <cellStyle name="Percent 2 2 150" xfId="4259"/>
    <cellStyle name="Percent 2 2 151" xfId="4260"/>
    <cellStyle name="Percent 2 2 152" xfId="4261"/>
    <cellStyle name="Percent 2 2 153" xfId="4262"/>
    <cellStyle name="Percent 2 2 154" xfId="4263"/>
    <cellStyle name="Percent 2 2 155" xfId="4264"/>
    <cellStyle name="Percent 2 2 156" xfId="4265"/>
    <cellStyle name="Percent 2 2 157" xfId="4266"/>
    <cellStyle name="Percent 2 2 158" xfId="4267"/>
    <cellStyle name="Percent 2 2 159" xfId="4268"/>
    <cellStyle name="Percent 2 2 16" xfId="4269"/>
    <cellStyle name="Percent 2 2 160" xfId="4270"/>
    <cellStyle name="Percent 2 2 161" xfId="4271"/>
    <cellStyle name="Percent 2 2 162" xfId="4272"/>
    <cellStyle name="Percent 2 2 163" xfId="4273"/>
    <cellStyle name="Percent 2 2 164" xfId="4274"/>
    <cellStyle name="Percent 2 2 165" xfId="4275"/>
    <cellStyle name="Percent 2 2 166" xfId="4276"/>
    <cellStyle name="Percent 2 2 167" xfId="4277"/>
    <cellStyle name="Percent 2 2 168" xfId="4278"/>
    <cellStyle name="Percent 2 2 169" xfId="4279"/>
    <cellStyle name="Percent 2 2 17" xfId="4280"/>
    <cellStyle name="Percent 2 2 170" xfId="4281"/>
    <cellStyle name="Percent 2 2 171" xfId="4282"/>
    <cellStyle name="Percent 2 2 172" xfId="4283"/>
    <cellStyle name="Percent 2 2 173" xfId="4284"/>
    <cellStyle name="Percent 2 2 174" xfId="4285"/>
    <cellStyle name="Percent 2 2 175" xfId="4286"/>
    <cellStyle name="Percent 2 2 176" xfId="4287"/>
    <cellStyle name="Percent 2 2 177" xfId="4288"/>
    <cellStyle name="Percent 2 2 178" xfId="4289"/>
    <cellStyle name="Percent 2 2 179" xfId="4290"/>
    <cellStyle name="Percent 2 2 18" xfId="4291"/>
    <cellStyle name="Percent 2 2 180" xfId="4292"/>
    <cellStyle name="Percent 2 2 181" xfId="4293"/>
    <cellStyle name="Percent 2 2 182" xfId="4294"/>
    <cellStyle name="Percent 2 2 183" xfId="4295"/>
    <cellStyle name="Percent 2 2 184" xfId="4296"/>
    <cellStyle name="Percent 2 2 185" xfId="4297"/>
    <cellStyle name="Percent 2 2 186" xfId="4298"/>
    <cellStyle name="Percent 2 2 187" xfId="4299"/>
    <cellStyle name="Percent 2 2 188" xfId="4300"/>
    <cellStyle name="Percent 2 2 189" xfId="4301"/>
    <cellStyle name="Percent 2 2 19" xfId="4302"/>
    <cellStyle name="Percent 2 2 190" xfId="4303"/>
    <cellStyle name="Percent 2 2 191" xfId="4304"/>
    <cellStyle name="Percent 2 2 192" xfId="4305"/>
    <cellStyle name="Percent 2 2 193" xfId="4306"/>
    <cellStyle name="Percent 2 2 194" xfId="4307"/>
    <cellStyle name="Percent 2 2 195" xfId="4308"/>
    <cellStyle name="Percent 2 2 196" xfId="4309"/>
    <cellStyle name="Percent 2 2 197" xfId="4310"/>
    <cellStyle name="Percent 2 2 198" xfId="4311"/>
    <cellStyle name="Percent 2 2 199" xfId="4312"/>
    <cellStyle name="Percent 2 2 2" xfId="140"/>
    <cellStyle name="Percent 2 2 2 2" xfId="4313"/>
    <cellStyle name="Percent 2 2 2 2 2" xfId="4314"/>
    <cellStyle name="Percent 2 2 2 2 2 2" xfId="7031"/>
    <cellStyle name="Percent 2 2 2 2 3" xfId="7032"/>
    <cellStyle name="Percent 2 2 2 3" xfId="8270"/>
    <cellStyle name="Percent 2 2 20" xfId="4315"/>
    <cellStyle name="Percent 2 2 200" xfId="4316"/>
    <cellStyle name="Percent 2 2 201" xfId="4317"/>
    <cellStyle name="Percent 2 2 202" xfId="4318"/>
    <cellStyle name="Percent 2 2 203" xfId="4319"/>
    <cellStyle name="Percent 2 2 204" xfId="4320"/>
    <cellStyle name="Percent 2 2 205" xfId="4321"/>
    <cellStyle name="Percent 2 2 206" xfId="4322"/>
    <cellStyle name="Percent 2 2 207" xfId="4323"/>
    <cellStyle name="Percent 2 2 208" xfId="4324"/>
    <cellStyle name="Percent 2 2 209" xfId="4325"/>
    <cellStyle name="Percent 2 2 21" xfId="4326"/>
    <cellStyle name="Percent 2 2 210" xfId="4327"/>
    <cellStyle name="Percent 2 2 211" xfId="4328"/>
    <cellStyle name="Percent 2 2 212" xfId="4329"/>
    <cellStyle name="Percent 2 2 213" xfId="4330"/>
    <cellStyle name="Percent 2 2 214" xfId="4331"/>
    <cellStyle name="Percent 2 2 215" xfId="4332"/>
    <cellStyle name="Percent 2 2 216" xfId="4333"/>
    <cellStyle name="Percent 2 2 217" xfId="4334"/>
    <cellStyle name="Percent 2 2 218" xfId="4335"/>
    <cellStyle name="Percent 2 2 219" xfId="4336"/>
    <cellStyle name="Percent 2 2 22" xfId="4337"/>
    <cellStyle name="Percent 2 2 220" xfId="4338"/>
    <cellStyle name="Percent 2 2 221" xfId="4339"/>
    <cellStyle name="Percent 2 2 222" xfId="4340"/>
    <cellStyle name="Percent 2 2 223" xfId="4341"/>
    <cellStyle name="Percent 2 2 224" xfId="4342"/>
    <cellStyle name="Percent 2 2 225" xfId="4343"/>
    <cellStyle name="Percent 2 2 226" xfId="4344"/>
    <cellStyle name="Percent 2 2 227" xfId="4345"/>
    <cellStyle name="Percent 2 2 228" xfId="4346"/>
    <cellStyle name="Percent 2 2 229" xfId="4347"/>
    <cellStyle name="Percent 2 2 23" xfId="4348"/>
    <cellStyle name="Percent 2 2 230" xfId="4349"/>
    <cellStyle name="Percent 2 2 231" xfId="4350"/>
    <cellStyle name="Percent 2 2 232" xfId="4351"/>
    <cellStyle name="Percent 2 2 233" xfId="4352"/>
    <cellStyle name="Percent 2 2 234" xfId="4353"/>
    <cellStyle name="Percent 2 2 235" xfId="4354"/>
    <cellStyle name="Percent 2 2 236" xfId="4355"/>
    <cellStyle name="Percent 2 2 237" xfId="4356"/>
    <cellStyle name="Percent 2 2 238" xfId="4357"/>
    <cellStyle name="Percent 2 2 239" xfId="4358"/>
    <cellStyle name="Percent 2 2 24" xfId="4359"/>
    <cellStyle name="Percent 2 2 240" xfId="4360"/>
    <cellStyle name="Percent 2 2 241" xfId="4361"/>
    <cellStyle name="Percent 2 2 242" xfId="4362"/>
    <cellStyle name="Percent 2 2 243" xfId="4363"/>
    <cellStyle name="Percent 2 2 244" xfId="4364"/>
    <cellStyle name="Percent 2 2 245" xfId="4365"/>
    <cellStyle name="Percent 2 2 246" xfId="4366"/>
    <cellStyle name="Percent 2 2 247" xfId="4367"/>
    <cellStyle name="Percent 2 2 248" xfId="4368"/>
    <cellStyle name="Percent 2 2 249" xfId="4369"/>
    <cellStyle name="Percent 2 2 25" xfId="4370"/>
    <cellStyle name="Percent 2 2 250" xfId="4371"/>
    <cellStyle name="Percent 2 2 251" xfId="4372"/>
    <cellStyle name="Percent 2 2 252" xfId="4373"/>
    <cellStyle name="Percent 2 2 253" xfId="4374"/>
    <cellStyle name="Percent 2 2 254" xfId="4375"/>
    <cellStyle name="Percent 2 2 255" xfId="4376"/>
    <cellStyle name="Percent 2 2 256" xfId="4377"/>
    <cellStyle name="Percent 2 2 257" xfId="4378"/>
    <cellStyle name="Percent 2 2 258" xfId="4379"/>
    <cellStyle name="Percent 2 2 259" xfId="4380"/>
    <cellStyle name="Percent 2 2 26" xfId="4381"/>
    <cellStyle name="Percent 2 2 260" xfId="4382"/>
    <cellStyle name="Percent 2 2 261" xfId="4383"/>
    <cellStyle name="Percent 2 2 262" xfId="4384"/>
    <cellStyle name="Percent 2 2 263" xfId="4385"/>
    <cellStyle name="Percent 2 2 264" xfId="4386"/>
    <cellStyle name="Percent 2 2 265" xfId="4387"/>
    <cellStyle name="Percent 2 2 266" xfId="4388"/>
    <cellStyle name="Percent 2 2 267" xfId="4389"/>
    <cellStyle name="Percent 2 2 268" xfId="4390"/>
    <cellStyle name="Percent 2 2 269" xfId="4391"/>
    <cellStyle name="Percent 2 2 27" xfId="4392"/>
    <cellStyle name="Percent 2 2 270" xfId="4393"/>
    <cellStyle name="Percent 2 2 271" xfId="4394"/>
    <cellStyle name="Percent 2 2 272" xfId="4395"/>
    <cellStyle name="Percent 2 2 273" xfId="4396"/>
    <cellStyle name="Percent 2 2 274" xfId="4397"/>
    <cellStyle name="Percent 2 2 275" xfId="4398"/>
    <cellStyle name="Percent 2 2 276" xfId="4399"/>
    <cellStyle name="Percent 2 2 277" xfId="4400"/>
    <cellStyle name="Percent 2 2 278" xfId="4401"/>
    <cellStyle name="Percent 2 2 279" xfId="4402"/>
    <cellStyle name="Percent 2 2 28" xfId="4403"/>
    <cellStyle name="Percent 2 2 280" xfId="4404"/>
    <cellStyle name="Percent 2 2 281" xfId="4405"/>
    <cellStyle name="Percent 2 2 282" xfId="4406"/>
    <cellStyle name="Percent 2 2 283" xfId="4407"/>
    <cellStyle name="Percent 2 2 284" xfId="4408"/>
    <cellStyle name="Percent 2 2 285" xfId="4409"/>
    <cellStyle name="Percent 2 2 286" xfId="4410"/>
    <cellStyle name="Percent 2 2 287" xfId="4411"/>
    <cellStyle name="Percent 2 2 288" xfId="4412"/>
    <cellStyle name="Percent 2 2 289" xfId="4413"/>
    <cellStyle name="Percent 2 2 29" xfId="4414"/>
    <cellStyle name="Percent 2 2 290" xfId="4415"/>
    <cellStyle name="Percent 2 2 291" xfId="4416"/>
    <cellStyle name="Percent 2 2 292" xfId="4417"/>
    <cellStyle name="Percent 2 2 293" xfId="4418"/>
    <cellStyle name="Percent 2 2 294" xfId="4419"/>
    <cellStyle name="Percent 2 2 295" xfId="4420"/>
    <cellStyle name="Percent 2 2 296" xfId="4421"/>
    <cellStyle name="Percent 2 2 297" xfId="4422"/>
    <cellStyle name="Percent 2 2 298" xfId="4423"/>
    <cellStyle name="Percent 2 2 299" xfId="4424"/>
    <cellStyle name="Percent 2 2 3" xfId="141"/>
    <cellStyle name="Percent 2 2 3 2" xfId="4425"/>
    <cellStyle name="Percent 2 2 30" xfId="4426"/>
    <cellStyle name="Percent 2 2 300" xfId="4427"/>
    <cellStyle name="Percent 2 2 301" xfId="4428"/>
    <cellStyle name="Percent 2 2 302" xfId="4429"/>
    <cellStyle name="Percent 2 2 303" xfId="4430"/>
    <cellStyle name="Percent 2 2 304" xfId="4431"/>
    <cellStyle name="Percent 2 2 305" xfId="4432"/>
    <cellStyle name="Percent 2 2 306" xfId="4433"/>
    <cellStyle name="Percent 2 2 307" xfId="4434"/>
    <cellStyle name="Percent 2 2 308" xfId="4435"/>
    <cellStyle name="Percent 2 2 309" xfId="4436"/>
    <cellStyle name="Percent 2 2 31" xfId="4437"/>
    <cellStyle name="Percent 2 2 310" xfId="4438"/>
    <cellStyle name="Percent 2 2 311" xfId="4439"/>
    <cellStyle name="Percent 2 2 312" xfId="4440"/>
    <cellStyle name="Percent 2 2 313" xfId="4441"/>
    <cellStyle name="Percent 2 2 314" xfId="4442"/>
    <cellStyle name="Percent 2 2 315" xfId="4443"/>
    <cellStyle name="Percent 2 2 316" xfId="4444"/>
    <cellStyle name="Percent 2 2 317" xfId="4445"/>
    <cellStyle name="Percent 2 2 318" xfId="4446"/>
    <cellStyle name="Percent 2 2 319" xfId="4447"/>
    <cellStyle name="Percent 2 2 32" xfId="4448"/>
    <cellStyle name="Percent 2 2 320" xfId="4449"/>
    <cellStyle name="Percent 2 2 321" xfId="4450"/>
    <cellStyle name="Percent 2 2 322" xfId="4451"/>
    <cellStyle name="Percent 2 2 323" xfId="4452"/>
    <cellStyle name="Percent 2 2 324" xfId="4453"/>
    <cellStyle name="Percent 2 2 325" xfId="4454"/>
    <cellStyle name="Percent 2 2 326" xfId="4455"/>
    <cellStyle name="Percent 2 2 327" xfId="4456"/>
    <cellStyle name="Percent 2 2 328" xfId="4457"/>
    <cellStyle name="Percent 2 2 329" xfId="4458"/>
    <cellStyle name="Percent 2 2 33" xfId="4459"/>
    <cellStyle name="Percent 2 2 330" xfId="4460"/>
    <cellStyle name="Percent 2 2 331" xfId="4461"/>
    <cellStyle name="Percent 2 2 332" xfId="4462"/>
    <cellStyle name="Percent 2 2 333" xfId="4463"/>
    <cellStyle name="Percent 2 2 334" xfId="4464"/>
    <cellStyle name="Percent 2 2 335" xfId="4465"/>
    <cellStyle name="Percent 2 2 336" xfId="4466"/>
    <cellStyle name="Percent 2 2 337" xfId="4467"/>
    <cellStyle name="Percent 2 2 338" xfId="4468"/>
    <cellStyle name="Percent 2 2 339" xfId="4469"/>
    <cellStyle name="Percent 2 2 34" xfId="4470"/>
    <cellStyle name="Percent 2 2 340" xfId="4471"/>
    <cellStyle name="Percent 2 2 341" xfId="4472"/>
    <cellStyle name="Percent 2 2 342" xfId="4473"/>
    <cellStyle name="Percent 2 2 343" xfId="4474"/>
    <cellStyle name="Percent 2 2 344" xfId="4475"/>
    <cellStyle name="Percent 2 2 345" xfId="4476"/>
    <cellStyle name="Percent 2 2 346" xfId="4477"/>
    <cellStyle name="Percent 2 2 347" xfId="4478"/>
    <cellStyle name="Percent 2 2 348" xfId="4479"/>
    <cellStyle name="Percent 2 2 349" xfId="4480"/>
    <cellStyle name="Percent 2 2 35" xfId="4481"/>
    <cellStyle name="Percent 2 2 350" xfId="4482"/>
    <cellStyle name="Percent 2 2 351" xfId="4483"/>
    <cellStyle name="Percent 2 2 352" xfId="4484"/>
    <cellStyle name="Percent 2 2 353" xfId="4485"/>
    <cellStyle name="Percent 2 2 354" xfId="4486"/>
    <cellStyle name="Percent 2 2 355" xfId="4487"/>
    <cellStyle name="Percent 2 2 356" xfId="4488"/>
    <cellStyle name="Percent 2 2 357" xfId="4489"/>
    <cellStyle name="Percent 2 2 358" xfId="4490"/>
    <cellStyle name="Percent 2 2 359" xfId="4491"/>
    <cellStyle name="Percent 2 2 36" xfId="4492"/>
    <cellStyle name="Percent 2 2 360" xfId="4493"/>
    <cellStyle name="Percent 2 2 361" xfId="4494"/>
    <cellStyle name="Percent 2 2 362" xfId="4495"/>
    <cellStyle name="Percent 2 2 363" xfId="4496"/>
    <cellStyle name="Percent 2 2 364" xfId="4497"/>
    <cellStyle name="Percent 2 2 365" xfId="4498"/>
    <cellStyle name="Percent 2 2 366" xfId="4499"/>
    <cellStyle name="Percent 2 2 367" xfId="4500"/>
    <cellStyle name="Percent 2 2 368" xfId="4501"/>
    <cellStyle name="Percent 2 2 369" xfId="4502"/>
    <cellStyle name="Percent 2 2 37" xfId="4503"/>
    <cellStyle name="Percent 2 2 370" xfId="4504"/>
    <cellStyle name="Percent 2 2 371" xfId="4505"/>
    <cellStyle name="Percent 2 2 372" xfId="4506"/>
    <cellStyle name="Percent 2 2 373" xfId="4507"/>
    <cellStyle name="Percent 2 2 374" xfId="4508"/>
    <cellStyle name="Percent 2 2 375" xfId="4509"/>
    <cellStyle name="Percent 2 2 376" xfId="4510"/>
    <cellStyle name="Percent 2 2 377" xfId="4511"/>
    <cellStyle name="Percent 2 2 378" xfId="4512"/>
    <cellStyle name="Percent 2 2 379" xfId="4513"/>
    <cellStyle name="Percent 2 2 38" xfId="4514"/>
    <cellStyle name="Percent 2 2 380" xfId="4515"/>
    <cellStyle name="Percent 2 2 381" xfId="4516"/>
    <cellStyle name="Percent 2 2 382" xfId="4517"/>
    <cellStyle name="Percent 2 2 383" xfId="4518"/>
    <cellStyle name="Percent 2 2 384" xfId="4519"/>
    <cellStyle name="Percent 2 2 385" xfId="4520"/>
    <cellStyle name="Percent 2 2 386" xfId="4521"/>
    <cellStyle name="Percent 2 2 387" xfId="4522"/>
    <cellStyle name="Percent 2 2 388" xfId="4523"/>
    <cellStyle name="Percent 2 2 389" xfId="4524"/>
    <cellStyle name="Percent 2 2 39" xfId="4525"/>
    <cellStyle name="Percent 2 2 390" xfId="4526"/>
    <cellStyle name="Percent 2 2 391" xfId="4527"/>
    <cellStyle name="Percent 2 2 392" xfId="4528"/>
    <cellStyle name="Percent 2 2 393" xfId="4529"/>
    <cellStyle name="Percent 2 2 394" xfId="4530"/>
    <cellStyle name="Percent 2 2 395" xfId="4531"/>
    <cellStyle name="Percent 2 2 396" xfId="4532"/>
    <cellStyle name="Percent 2 2 397" xfId="4533"/>
    <cellStyle name="Percent 2 2 398" xfId="4534"/>
    <cellStyle name="Percent 2 2 399" xfId="4535"/>
    <cellStyle name="Percent 2 2 4" xfId="4536"/>
    <cellStyle name="Percent 2 2 4 2" xfId="8271"/>
    <cellStyle name="Percent 2 2 40" xfId="4537"/>
    <cellStyle name="Percent 2 2 400" xfId="4538"/>
    <cellStyle name="Percent 2 2 401" xfId="4539"/>
    <cellStyle name="Percent 2 2 402" xfId="4540"/>
    <cellStyle name="Percent 2 2 403" xfId="4541"/>
    <cellStyle name="Percent 2 2 404" xfId="4542"/>
    <cellStyle name="Percent 2 2 405" xfId="4543"/>
    <cellStyle name="Percent 2 2 406" xfId="4544"/>
    <cellStyle name="Percent 2 2 407" xfId="4545"/>
    <cellStyle name="Percent 2 2 408" xfId="4546"/>
    <cellStyle name="Percent 2 2 409" xfId="4547"/>
    <cellStyle name="Percent 2 2 41" xfId="4548"/>
    <cellStyle name="Percent 2 2 410" xfId="4549"/>
    <cellStyle name="Percent 2 2 411" xfId="4550"/>
    <cellStyle name="Percent 2 2 412" xfId="4551"/>
    <cellStyle name="Percent 2 2 413" xfId="4552"/>
    <cellStyle name="Percent 2 2 414" xfId="4553"/>
    <cellStyle name="Percent 2 2 415" xfId="4554"/>
    <cellStyle name="Percent 2 2 416" xfId="4555"/>
    <cellStyle name="Percent 2 2 417" xfId="4556"/>
    <cellStyle name="Percent 2 2 418" xfId="4557"/>
    <cellStyle name="Percent 2 2 419" xfId="4558"/>
    <cellStyle name="Percent 2 2 42" xfId="4559"/>
    <cellStyle name="Percent 2 2 420" xfId="4560"/>
    <cellStyle name="Percent 2 2 421" xfId="4561"/>
    <cellStyle name="Percent 2 2 422" xfId="4562"/>
    <cellStyle name="Percent 2 2 423" xfId="4563"/>
    <cellStyle name="Percent 2 2 424" xfId="4564"/>
    <cellStyle name="Percent 2 2 425" xfId="4565"/>
    <cellStyle name="Percent 2 2 426" xfId="4566"/>
    <cellStyle name="Percent 2 2 427" xfId="4567"/>
    <cellStyle name="Percent 2 2 428" xfId="4568"/>
    <cellStyle name="Percent 2 2 429" xfId="4569"/>
    <cellStyle name="Percent 2 2 43" xfId="4570"/>
    <cellStyle name="Percent 2 2 430" xfId="4571"/>
    <cellStyle name="Percent 2 2 431" xfId="4572"/>
    <cellStyle name="Percent 2 2 432" xfId="4573"/>
    <cellStyle name="Percent 2 2 433" xfId="4574"/>
    <cellStyle name="Percent 2 2 434" xfId="4575"/>
    <cellStyle name="Percent 2 2 435" xfId="4576"/>
    <cellStyle name="Percent 2 2 436" xfId="4577"/>
    <cellStyle name="Percent 2 2 437" xfId="4578"/>
    <cellStyle name="Percent 2 2 438" xfId="4579"/>
    <cellStyle name="Percent 2 2 439" xfId="4580"/>
    <cellStyle name="Percent 2 2 44" xfId="4581"/>
    <cellStyle name="Percent 2 2 440" xfId="4582"/>
    <cellStyle name="Percent 2 2 441" xfId="4583"/>
    <cellStyle name="Percent 2 2 442" xfId="4584"/>
    <cellStyle name="Percent 2 2 443" xfId="4585"/>
    <cellStyle name="Percent 2 2 444" xfId="4586"/>
    <cellStyle name="Percent 2 2 445" xfId="4587"/>
    <cellStyle name="Percent 2 2 446" xfId="4588"/>
    <cellStyle name="Percent 2 2 447" xfId="4589"/>
    <cellStyle name="Percent 2 2 448" xfId="4590"/>
    <cellStyle name="Percent 2 2 449" xfId="4591"/>
    <cellStyle name="Percent 2 2 45" xfId="4592"/>
    <cellStyle name="Percent 2 2 450" xfId="4593"/>
    <cellStyle name="Percent 2 2 451" xfId="4594"/>
    <cellStyle name="Percent 2 2 452" xfId="4595"/>
    <cellStyle name="Percent 2 2 453" xfId="4596"/>
    <cellStyle name="Percent 2 2 454" xfId="4597"/>
    <cellStyle name="Percent 2 2 455" xfId="4598"/>
    <cellStyle name="Percent 2 2 456" xfId="4599"/>
    <cellStyle name="Percent 2 2 457" xfId="4600"/>
    <cellStyle name="Percent 2 2 458" xfId="4601"/>
    <cellStyle name="Percent 2 2 459" xfId="4602"/>
    <cellStyle name="Percent 2 2 46" xfId="4603"/>
    <cellStyle name="Percent 2 2 460" xfId="4604"/>
    <cellStyle name="Percent 2 2 461" xfId="4605"/>
    <cellStyle name="Percent 2 2 462" xfId="4606"/>
    <cellStyle name="Percent 2 2 463" xfId="4607"/>
    <cellStyle name="Percent 2 2 464" xfId="4608"/>
    <cellStyle name="Percent 2 2 465" xfId="4609"/>
    <cellStyle name="Percent 2 2 466" xfId="4610"/>
    <cellStyle name="Percent 2 2 467" xfId="4611"/>
    <cellStyle name="Percent 2 2 468" xfId="4612"/>
    <cellStyle name="Percent 2 2 469" xfId="4613"/>
    <cellStyle name="Percent 2 2 47" xfId="4614"/>
    <cellStyle name="Percent 2 2 470" xfId="4615"/>
    <cellStyle name="Percent 2 2 471" xfId="4616"/>
    <cellStyle name="Percent 2 2 472" xfId="4617"/>
    <cellStyle name="Percent 2 2 473" xfId="4618"/>
    <cellStyle name="Percent 2 2 474" xfId="4619"/>
    <cellStyle name="Percent 2 2 475" xfId="4620"/>
    <cellStyle name="Percent 2 2 476" xfId="4621"/>
    <cellStyle name="Percent 2 2 477" xfId="4622"/>
    <cellStyle name="Percent 2 2 478" xfId="4623"/>
    <cellStyle name="Percent 2 2 479" xfId="4624"/>
    <cellStyle name="Percent 2 2 48" xfId="4625"/>
    <cellStyle name="Percent 2 2 480" xfId="4626"/>
    <cellStyle name="Percent 2 2 481" xfId="4627"/>
    <cellStyle name="Percent 2 2 482" xfId="4628"/>
    <cellStyle name="Percent 2 2 483" xfId="4629"/>
    <cellStyle name="Percent 2 2 484" xfId="4630"/>
    <cellStyle name="Percent 2 2 485" xfId="4631"/>
    <cellStyle name="Percent 2 2 486" xfId="4632"/>
    <cellStyle name="Percent 2 2 487" xfId="4633"/>
    <cellStyle name="Percent 2 2 488" xfId="4634"/>
    <cellStyle name="Percent 2 2 489" xfId="4635"/>
    <cellStyle name="Percent 2 2 49" xfId="4636"/>
    <cellStyle name="Percent 2 2 490" xfId="4637"/>
    <cellStyle name="Percent 2 2 491" xfId="4638"/>
    <cellStyle name="Percent 2 2 492" xfId="4639"/>
    <cellStyle name="Percent 2 2 493" xfId="4640"/>
    <cellStyle name="Percent 2 2 494" xfId="4641"/>
    <cellStyle name="Percent 2 2 495" xfId="4642"/>
    <cellStyle name="Percent 2 2 496" xfId="4643"/>
    <cellStyle name="Percent 2 2 497" xfId="4644"/>
    <cellStyle name="Percent 2 2 498" xfId="4645"/>
    <cellStyle name="Percent 2 2 499" xfId="4646"/>
    <cellStyle name="Percent 2 2 5" xfId="4647"/>
    <cellStyle name="Percent 2 2 5 2" xfId="8272"/>
    <cellStyle name="Percent 2 2 50" xfId="4648"/>
    <cellStyle name="Percent 2 2 500" xfId="4649"/>
    <cellStyle name="Percent 2 2 501" xfId="4650"/>
    <cellStyle name="Percent 2 2 502" xfId="4651"/>
    <cellStyle name="Percent 2 2 503" xfId="4652"/>
    <cellStyle name="Percent 2 2 504" xfId="4653"/>
    <cellStyle name="Percent 2 2 505" xfId="4654"/>
    <cellStyle name="Percent 2 2 506" xfId="4655"/>
    <cellStyle name="Percent 2 2 507" xfId="4656"/>
    <cellStyle name="Percent 2 2 508" xfId="4657"/>
    <cellStyle name="Percent 2 2 509" xfId="4658"/>
    <cellStyle name="Percent 2 2 51" xfId="4659"/>
    <cellStyle name="Percent 2 2 510" xfId="4660"/>
    <cellStyle name="Percent 2 2 511" xfId="4661"/>
    <cellStyle name="Percent 2 2 512" xfId="4662"/>
    <cellStyle name="Percent 2 2 513" xfId="4663"/>
    <cellStyle name="Percent 2 2 514" xfId="4664"/>
    <cellStyle name="Percent 2 2 515" xfId="4665"/>
    <cellStyle name="Percent 2 2 516" xfId="4666"/>
    <cellStyle name="Percent 2 2 517" xfId="4667"/>
    <cellStyle name="Percent 2 2 518" xfId="4668"/>
    <cellStyle name="Percent 2 2 519" xfId="4669"/>
    <cellStyle name="Percent 2 2 52" xfId="4670"/>
    <cellStyle name="Percent 2 2 520" xfId="4671"/>
    <cellStyle name="Percent 2 2 521" xfId="4672"/>
    <cellStyle name="Percent 2 2 522" xfId="4673"/>
    <cellStyle name="Percent 2 2 523" xfId="4674"/>
    <cellStyle name="Percent 2 2 524" xfId="4675"/>
    <cellStyle name="Percent 2 2 525" xfId="4676"/>
    <cellStyle name="Percent 2 2 526" xfId="4677"/>
    <cellStyle name="Percent 2 2 527" xfId="4678"/>
    <cellStyle name="Percent 2 2 528" xfId="4679"/>
    <cellStyle name="Percent 2 2 529" xfId="4680"/>
    <cellStyle name="Percent 2 2 53" xfId="4681"/>
    <cellStyle name="Percent 2 2 530" xfId="4682"/>
    <cellStyle name="Percent 2 2 531" xfId="4683"/>
    <cellStyle name="Percent 2 2 532" xfId="4684"/>
    <cellStyle name="Percent 2 2 533" xfId="4685"/>
    <cellStyle name="Percent 2 2 534" xfId="4686"/>
    <cellStyle name="Percent 2 2 535" xfId="4687"/>
    <cellStyle name="Percent 2 2 536" xfId="4688"/>
    <cellStyle name="Percent 2 2 537" xfId="4689"/>
    <cellStyle name="Percent 2 2 538" xfId="4690"/>
    <cellStyle name="Percent 2 2 539" xfId="4691"/>
    <cellStyle name="Percent 2 2 54" xfId="4692"/>
    <cellStyle name="Percent 2 2 540" xfId="4693"/>
    <cellStyle name="Percent 2 2 541" xfId="4694"/>
    <cellStyle name="Percent 2 2 542" xfId="4695"/>
    <cellStyle name="Percent 2 2 543" xfId="4696"/>
    <cellStyle name="Percent 2 2 544" xfId="4697"/>
    <cellStyle name="Percent 2 2 545" xfId="4698"/>
    <cellStyle name="Percent 2 2 546" xfId="4699"/>
    <cellStyle name="Percent 2 2 547" xfId="4700"/>
    <cellStyle name="Percent 2 2 548" xfId="4701"/>
    <cellStyle name="Percent 2 2 549" xfId="4702"/>
    <cellStyle name="Percent 2 2 55" xfId="4703"/>
    <cellStyle name="Percent 2 2 550" xfId="4704"/>
    <cellStyle name="Percent 2 2 551" xfId="4705"/>
    <cellStyle name="Percent 2 2 552" xfId="4706"/>
    <cellStyle name="Percent 2 2 553" xfId="4707"/>
    <cellStyle name="Percent 2 2 554" xfId="4708"/>
    <cellStyle name="Percent 2 2 555" xfId="4709"/>
    <cellStyle name="Percent 2 2 556" xfId="4710"/>
    <cellStyle name="Percent 2 2 557" xfId="4711"/>
    <cellStyle name="Percent 2 2 558" xfId="4712"/>
    <cellStyle name="Percent 2 2 559" xfId="4713"/>
    <cellStyle name="Percent 2 2 56" xfId="4714"/>
    <cellStyle name="Percent 2 2 560" xfId="4715"/>
    <cellStyle name="Percent 2 2 561" xfId="4716"/>
    <cellStyle name="Percent 2 2 562" xfId="4717"/>
    <cellStyle name="Percent 2 2 563" xfId="4718"/>
    <cellStyle name="Percent 2 2 564" xfId="4719"/>
    <cellStyle name="Percent 2 2 565" xfId="4720"/>
    <cellStyle name="Percent 2 2 566" xfId="4721"/>
    <cellStyle name="Percent 2 2 567" xfId="4722"/>
    <cellStyle name="Percent 2 2 568" xfId="4723"/>
    <cellStyle name="Percent 2 2 569" xfId="4724"/>
    <cellStyle name="Percent 2 2 57" xfId="4725"/>
    <cellStyle name="Percent 2 2 570" xfId="4726"/>
    <cellStyle name="Percent 2 2 571" xfId="4727"/>
    <cellStyle name="Percent 2 2 572" xfId="4728"/>
    <cellStyle name="Percent 2 2 573" xfId="4729"/>
    <cellStyle name="Percent 2 2 574" xfId="4730"/>
    <cellStyle name="Percent 2 2 575" xfId="4731"/>
    <cellStyle name="Percent 2 2 576" xfId="4732"/>
    <cellStyle name="Percent 2 2 577" xfId="4733"/>
    <cellStyle name="Percent 2 2 578" xfId="4734"/>
    <cellStyle name="Percent 2 2 579" xfId="4735"/>
    <cellStyle name="Percent 2 2 58" xfId="4736"/>
    <cellStyle name="Percent 2 2 580" xfId="4737"/>
    <cellStyle name="Percent 2 2 581" xfId="4738"/>
    <cellStyle name="Percent 2 2 582" xfId="4739"/>
    <cellStyle name="Percent 2 2 583" xfId="4740"/>
    <cellStyle name="Percent 2 2 584" xfId="4741"/>
    <cellStyle name="Percent 2 2 585" xfId="4742"/>
    <cellStyle name="Percent 2 2 586" xfId="4743"/>
    <cellStyle name="Percent 2 2 587" xfId="4744"/>
    <cellStyle name="Percent 2 2 588" xfId="4745"/>
    <cellStyle name="Percent 2 2 589" xfId="4746"/>
    <cellStyle name="Percent 2 2 59" xfId="4747"/>
    <cellStyle name="Percent 2 2 590" xfId="4748"/>
    <cellStyle name="Percent 2 2 591" xfId="4749"/>
    <cellStyle name="Percent 2 2 592" xfId="4750"/>
    <cellStyle name="Percent 2 2 593" xfId="4751"/>
    <cellStyle name="Percent 2 2 594" xfId="4752"/>
    <cellStyle name="Percent 2 2 595" xfId="4753"/>
    <cellStyle name="Percent 2 2 596" xfId="4754"/>
    <cellStyle name="Percent 2 2 597" xfId="4755"/>
    <cellStyle name="Percent 2 2 598" xfId="4756"/>
    <cellStyle name="Percent 2 2 599" xfId="4757"/>
    <cellStyle name="Percent 2 2 6" xfId="4758"/>
    <cellStyle name="Percent 2 2 60" xfId="4759"/>
    <cellStyle name="Percent 2 2 600" xfId="4760"/>
    <cellStyle name="Percent 2 2 601" xfId="4761"/>
    <cellStyle name="Percent 2 2 602" xfId="4762"/>
    <cellStyle name="Percent 2 2 603" xfId="4763"/>
    <cellStyle name="Percent 2 2 604" xfId="4764"/>
    <cellStyle name="Percent 2 2 605" xfId="4765"/>
    <cellStyle name="Percent 2 2 606" xfId="4766"/>
    <cellStyle name="Percent 2 2 607" xfId="4767"/>
    <cellStyle name="Percent 2 2 608" xfId="4768"/>
    <cellStyle name="Percent 2 2 609" xfId="4769"/>
    <cellStyle name="Percent 2 2 61" xfId="4770"/>
    <cellStyle name="Percent 2 2 610" xfId="4771"/>
    <cellStyle name="Percent 2 2 611" xfId="4772"/>
    <cellStyle name="Percent 2 2 612" xfId="4773"/>
    <cellStyle name="Percent 2 2 613" xfId="4774"/>
    <cellStyle name="Percent 2 2 614" xfId="4775"/>
    <cellStyle name="Percent 2 2 615" xfId="4776"/>
    <cellStyle name="Percent 2 2 616" xfId="4777"/>
    <cellStyle name="Percent 2 2 617" xfId="4778"/>
    <cellStyle name="Percent 2 2 618" xfId="4779"/>
    <cellStyle name="Percent 2 2 619" xfId="4780"/>
    <cellStyle name="Percent 2 2 62" xfId="4781"/>
    <cellStyle name="Percent 2 2 620" xfId="4782"/>
    <cellStyle name="Percent 2 2 621" xfId="4783"/>
    <cellStyle name="Percent 2 2 622" xfId="4784"/>
    <cellStyle name="Percent 2 2 623" xfId="4785"/>
    <cellStyle name="Percent 2 2 624" xfId="4786"/>
    <cellStyle name="Percent 2 2 625" xfId="4787"/>
    <cellStyle name="Percent 2 2 626" xfId="4788"/>
    <cellStyle name="Percent 2 2 627" xfId="4789"/>
    <cellStyle name="Percent 2 2 628" xfId="4790"/>
    <cellStyle name="Percent 2 2 629" xfId="4791"/>
    <cellStyle name="Percent 2 2 63" xfId="4792"/>
    <cellStyle name="Percent 2 2 630" xfId="4793"/>
    <cellStyle name="Percent 2 2 631" xfId="4794"/>
    <cellStyle name="Percent 2 2 632" xfId="4795"/>
    <cellStyle name="Percent 2 2 633" xfId="4796"/>
    <cellStyle name="Percent 2 2 634" xfId="4797"/>
    <cellStyle name="Percent 2 2 635" xfId="4798"/>
    <cellStyle name="Percent 2 2 636" xfId="4799"/>
    <cellStyle name="Percent 2 2 637" xfId="4800"/>
    <cellStyle name="Percent 2 2 638" xfId="4801"/>
    <cellStyle name="Percent 2 2 639" xfId="4802"/>
    <cellStyle name="Percent 2 2 64" xfId="4803"/>
    <cellStyle name="Percent 2 2 640" xfId="4804"/>
    <cellStyle name="Percent 2 2 641" xfId="4805"/>
    <cellStyle name="Percent 2 2 642" xfId="4806"/>
    <cellStyle name="Percent 2 2 643" xfId="4807"/>
    <cellStyle name="Percent 2 2 644" xfId="4808"/>
    <cellStyle name="Percent 2 2 645" xfId="4809"/>
    <cellStyle name="Percent 2 2 646" xfId="4810"/>
    <cellStyle name="Percent 2 2 647" xfId="4811"/>
    <cellStyle name="Percent 2 2 648" xfId="4812"/>
    <cellStyle name="Percent 2 2 649" xfId="4813"/>
    <cellStyle name="Percent 2 2 65" xfId="4814"/>
    <cellStyle name="Percent 2 2 650" xfId="4815"/>
    <cellStyle name="Percent 2 2 651" xfId="4816"/>
    <cellStyle name="Percent 2 2 652" xfId="4817"/>
    <cellStyle name="Percent 2 2 653" xfId="4818"/>
    <cellStyle name="Percent 2 2 654" xfId="4819"/>
    <cellStyle name="Percent 2 2 655" xfId="4820"/>
    <cellStyle name="Percent 2 2 656" xfId="4821"/>
    <cellStyle name="Percent 2 2 657" xfId="4822"/>
    <cellStyle name="Percent 2 2 658" xfId="4823"/>
    <cellStyle name="Percent 2 2 659" xfId="4824"/>
    <cellStyle name="Percent 2 2 66" xfId="4825"/>
    <cellStyle name="Percent 2 2 660" xfId="4826"/>
    <cellStyle name="Percent 2 2 661" xfId="4827"/>
    <cellStyle name="Percent 2 2 662" xfId="4828"/>
    <cellStyle name="Percent 2 2 663" xfId="4829"/>
    <cellStyle name="Percent 2 2 664" xfId="4830"/>
    <cellStyle name="Percent 2 2 665" xfId="4831"/>
    <cellStyle name="Percent 2 2 666" xfId="4832"/>
    <cellStyle name="Percent 2 2 667" xfId="4833"/>
    <cellStyle name="Percent 2 2 668" xfId="4834"/>
    <cellStyle name="Percent 2 2 669" xfId="4835"/>
    <cellStyle name="Percent 2 2 67" xfId="4836"/>
    <cellStyle name="Percent 2 2 670" xfId="4837"/>
    <cellStyle name="Percent 2 2 671" xfId="4838"/>
    <cellStyle name="Percent 2 2 672" xfId="4839"/>
    <cellStyle name="Percent 2 2 673" xfId="4840"/>
    <cellStyle name="Percent 2 2 674" xfId="4841"/>
    <cellStyle name="Percent 2 2 675" xfId="4842"/>
    <cellStyle name="Percent 2 2 676" xfId="4843"/>
    <cellStyle name="Percent 2 2 677" xfId="4844"/>
    <cellStyle name="Percent 2 2 678" xfId="4845"/>
    <cellStyle name="Percent 2 2 679" xfId="4846"/>
    <cellStyle name="Percent 2 2 68" xfId="4847"/>
    <cellStyle name="Percent 2 2 680" xfId="4848"/>
    <cellStyle name="Percent 2 2 681" xfId="4849"/>
    <cellStyle name="Percent 2 2 682" xfId="4850"/>
    <cellStyle name="Percent 2 2 683" xfId="4851"/>
    <cellStyle name="Percent 2 2 684" xfId="4852"/>
    <cellStyle name="Percent 2 2 685" xfId="4853"/>
    <cellStyle name="Percent 2 2 686" xfId="4854"/>
    <cellStyle name="Percent 2 2 687" xfId="4855"/>
    <cellStyle name="Percent 2 2 688" xfId="4856"/>
    <cellStyle name="Percent 2 2 689" xfId="4857"/>
    <cellStyle name="Percent 2 2 69" xfId="4858"/>
    <cellStyle name="Percent 2 2 690" xfId="4859"/>
    <cellStyle name="Percent 2 2 691" xfId="4860"/>
    <cellStyle name="Percent 2 2 692" xfId="4861"/>
    <cellStyle name="Percent 2 2 693" xfId="4862"/>
    <cellStyle name="Percent 2 2 694" xfId="4863"/>
    <cellStyle name="Percent 2 2 695" xfId="4864"/>
    <cellStyle name="Percent 2 2 696" xfId="4865"/>
    <cellStyle name="Percent 2 2 697" xfId="4866"/>
    <cellStyle name="Percent 2 2 698" xfId="4867"/>
    <cellStyle name="Percent 2 2 699" xfId="4868"/>
    <cellStyle name="Percent 2 2 7" xfId="4869"/>
    <cellStyle name="Percent 2 2 70" xfId="4870"/>
    <cellStyle name="Percent 2 2 700" xfId="4871"/>
    <cellStyle name="Percent 2 2 701" xfId="4872"/>
    <cellStyle name="Percent 2 2 702" xfId="4873"/>
    <cellStyle name="Percent 2 2 703" xfId="4874"/>
    <cellStyle name="Percent 2 2 704" xfId="4875"/>
    <cellStyle name="Percent 2 2 705" xfId="4876"/>
    <cellStyle name="Percent 2 2 706" xfId="4877"/>
    <cellStyle name="Percent 2 2 707" xfId="4878"/>
    <cellStyle name="Percent 2 2 708" xfId="4879"/>
    <cellStyle name="Percent 2 2 709" xfId="4880"/>
    <cellStyle name="Percent 2 2 71" xfId="4881"/>
    <cellStyle name="Percent 2 2 710" xfId="4882"/>
    <cellStyle name="Percent 2 2 711" xfId="4883"/>
    <cellStyle name="Percent 2 2 712" xfId="4884"/>
    <cellStyle name="Percent 2 2 713" xfId="4885"/>
    <cellStyle name="Percent 2 2 714" xfId="4886"/>
    <cellStyle name="Percent 2 2 715" xfId="4887"/>
    <cellStyle name="Percent 2 2 716" xfId="4888"/>
    <cellStyle name="Percent 2 2 717" xfId="4889"/>
    <cellStyle name="Percent 2 2 718" xfId="4890"/>
    <cellStyle name="Percent 2 2 719" xfId="4891"/>
    <cellStyle name="Percent 2 2 72" xfId="4892"/>
    <cellStyle name="Percent 2 2 720" xfId="4893"/>
    <cellStyle name="Percent 2 2 721" xfId="4894"/>
    <cellStyle name="Percent 2 2 722" xfId="4895"/>
    <cellStyle name="Percent 2 2 723" xfId="4896"/>
    <cellStyle name="Percent 2 2 724" xfId="4897"/>
    <cellStyle name="Percent 2 2 725" xfId="4898"/>
    <cellStyle name="Percent 2 2 726" xfId="4899"/>
    <cellStyle name="Percent 2 2 727" xfId="4900"/>
    <cellStyle name="Percent 2 2 728" xfId="4901"/>
    <cellStyle name="Percent 2 2 729" xfId="4902"/>
    <cellStyle name="Percent 2 2 73" xfId="4903"/>
    <cellStyle name="Percent 2 2 730" xfId="4904"/>
    <cellStyle name="Percent 2 2 731" xfId="4905"/>
    <cellStyle name="Percent 2 2 732" xfId="4906"/>
    <cellStyle name="Percent 2 2 733" xfId="4907"/>
    <cellStyle name="Percent 2 2 734" xfId="4908"/>
    <cellStyle name="Percent 2 2 735" xfId="4909"/>
    <cellStyle name="Percent 2 2 736" xfId="4910"/>
    <cellStyle name="Percent 2 2 737" xfId="4911"/>
    <cellStyle name="Percent 2 2 738" xfId="4912"/>
    <cellStyle name="Percent 2 2 739" xfId="4913"/>
    <cellStyle name="Percent 2 2 74" xfId="4914"/>
    <cellStyle name="Percent 2 2 740" xfId="4915"/>
    <cellStyle name="Percent 2 2 741" xfId="4916"/>
    <cellStyle name="Percent 2 2 742" xfId="4917"/>
    <cellStyle name="Percent 2 2 743" xfId="4918"/>
    <cellStyle name="Percent 2 2 744" xfId="4919"/>
    <cellStyle name="Percent 2 2 745" xfId="4920"/>
    <cellStyle name="Percent 2 2 746" xfId="4921"/>
    <cellStyle name="Percent 2 2 747" xfId="4922"/>
    <cellStyle name="Percent 2 2 748" xfId="4923"/>
    <cellStyle name="Percent 2 2 749" xfId="4924"/>
    <cellStyle name="Percent 2 2 75" xfId="4925"/>
    <cellStyle name="Percent 2 2 750" xfId="4926"/>
    <cellStyle name="Percent 2 2 751" xfId="4927"/>
    <cellStyle name="Percent 2 2 752" xfId="4928"/>
    <cellStyle name="Percent 2 2 753" xfId="4929"/>
    <cellStyle name="Percent 2 2 754" xfId="4930"/>
    <cellStyle name="Percent 2 2 755" xfId="4931"/>
    <cellStyle name="Percent 2 2 756" xfId="4932"/>
    <cellStyle name="Percent 2 2 757" xfId="4933"/>
    <cellStyle name="Percent 2 2 758" xfId="4934"/>
    <cellStyle name="Percent 2 2 759" xfId="4935"/>
    <cellStyle name="Percent 2 2 76" xfId="4936"/>
    <cellStyle name="Percent 2 2 760" xfId="4937"/>
    <cellStyle name="Percent 2 2 761" xfId="4938"/>
    <cellStyle name="Percent 2 2 762" xfId="4939"/>
    <cellStyle name="Percent 2 2 763" xfId="4940"/>
    <cellStyle name="Percent 2 2 764" xfId="4941"/>
    <cellStyle name="Percent 2 2 765" xfId="4942"/>
    <cellStyle name="Percent 2 2 766" xfId="4943"/>
    <cellStyle name="Percent 2 2 767" xfId="4944"/>
    <cellStyle name="Percent 2 2 768" xfId="4945"/>
    <cellStyle name="Percent 2 2 769" xfId="4946"/>
    <cellStyle name="Percent 2 2 77" xfId="4947"/>
    <cellStyle name="Percent 2 2 770" xfId="4948"/>
    <cellStyle name="Percent 2 2 771" xfId="4949"/>
    <cellStyle name="Percent 2 2 772" xfId="4950"/>
    <cellStyle name="Percent 2 2 773" xfId="4951"/>
    <cellStyle name="Percent 2 2 774" xfId="4952"/>
    <cellStyle name="Percent 2 2 775" xfId="4953"/>
    <cellStyle name="Percent 2 2 776" xfId="4954"/>
    <cellStyle name="Percent 2 2 777" xfId="4955"/>
    <cellStyle name="Percent 2 2 778" xfId="4956"/>
    <cellStyle name="Percent 2 2 779" xfId="4957"/>
    <cellStyle name="Percent 2 2 78" xfId="4958"/>
    <cellStyle name="Percent 2 2 780" xfId="4959"/>
    <cellStyle name="Percent 2 2 781" xfId="4960"/>
    <cellStyle name="Percent 2 2 782" xfId="4961"/>
    <cellStyle name="Percent 2 2 783" xfId="4962"/>
    <cellStyle name="Percent 2 2 784" xfId="4963"/>
    <cellStyle name="Percent 2 2 785" xfId="4964"/>
    <cellStyle name="Percent 2 2 786" xfId="4965"/>
    <cellStyle name="Percent 2 2 787" xfId="4966"/>
    <cellStyle name="Percent 2 2 788" xfId="4967"/>
    <cellStyle name="Percent 2 2 789" xfId="4968"/>
    <cellStyle name="Percent 2 2 79" xfId="4969"/>
    <cellStyle name="Percent 2 2 790" xfId="4970"/>
    <cellStyle name="Percent 2 2 791" xfId="4971"/>
    <cellStyle name="Percent 2 2 792" xfId="4972"/>
    <cellStyle name="Percent 2 2 793" xfId="4973"/>
    <cellStyle name="Percent 2 2 794" xfId="4974"/>
    <cellStyle name="Percent 2 2 795" xfId="4975"/>
    <cellStyle name="Percent 2 2 796" xfId="4976"/>
    <cellStyle name="Percent 2 2 797" xfId="4977"/>
    <cellStyle name="Percent 2 2 798" xfId="4978"/>
    <cellStyle name="Percent 2 2 799" xfId="4979"/>
    <cellStyle name="Percent 2 2 8" xfId="4980"/>
    <cellStyle name="Percent 2 2 80" xfId="4981"/>
    <cellStyle name="Percent 2 2 800" xfId="4982"/>
    <cellStyle name="Percent 2 2 801" xfId="4983"/>
    <cellStyle name="Percent 2 2 802" xfId="4984"/>
    <cellStyle name="Percent 2 2 803" xfId="4985"/>
    <cellStyle name="Percent 2 2 804" xfId="4986"/>
    <cellStyle name="Percent 2 2 805" xfId="4987"/>
    <cellStyle name="Percent 2 2 806" xfId="4988"/>
    <cellStyle name="Percent 2 2 807" xfId="4989"/>
    <cellStyle name="Percent 2 2 808" xfId="4990"/>
    <cellStyle name="Percent 2 2 809" xfId="4991"/>
    <cellStyle name="Percent 2 2 81" xfId="4992"/>
    <cellStyle name="Percent 2 2 810" xfId="4993"/>
    <cellStyle name="Percent 2 2 811" xfId="4994"/>
    <cellStyle name="Percent 2 2 812" xfId="4995"/>
    <cellStyle name="Percent 2 2 813" xfId="4996"/>
    <cellStyle name="Percent 2 2 814" xfId="4997"/>
    <cellStyle name="Percent 2 2 815" xfId="4998"/>
    <cellStyle name="Percent 2 2 816" xfId="4999"/>
    <cellStyle name="Percent 2 2 817" xfId="5000"/>
    <cellStyle name="Percent 2 2 818" xfId="5001"/>
    <cellStyle name="Percent 2 2 819" xfId="5002"/>
    <cellStyle name="Percent 2 2 82" xfId="5003"/>
    <cellStyle name="Percent 2 2 820" xfId="5004"/>
    <cellStyle name="Percent 2 2 821" xfId="5005"/>
    <cellStyle name="Percent 2 2 822" xfId="5006"/>
    <cellStyle name="Percent 2 2 823" xfId="5007"/>
    <cellStyle name="Percent 2 2 824" xfId="5008"/>
    <cellStyle name="Percent 2 2 825" xfId="5009"/>
    <cellStyle name="Percent 2 2 826" xfId="5010"/>
    <cellStyle name="Percent 2 2 827" xfId="5011"/>
    <cellStyle name="Percent 2 2 828" xfId="5012"/>
    <cellStyle name="Percent 2 2 829" xfId="5013"/>
    <cellStyle name="Percent 2 2 83" xfId="5014"/>
    <cellStyle name="Percent 2 2 830" xfId="5015"/>
    <cellStyle name="Percent 2 2 831" xfId="5016"/>
    <cellStyle name="Percent 2 2 832" xfId="5017"/>
    <cellStyle name="Percent 2 2 833" xfId="5018"/>
    <cellStyle name="Percent 2 2 834" xfId="5019"/>
    <cellStyle name="Percent 2 2 835" xfId="5020"/>
    <cellStyle name="Percent 2 2 836" xfId="5021"/>
    <cellStyle name="Percent 2 2 837" xfId="5022"/>
    <cellStyle name="Percent 2 2 838" xfId="5023"/>
    <cellStyle name="Percent 2 2 839" xfId="5024"/>
    <cellStyle name="Percent 2 2 84" xfId="5025"/>
    <cellStyle name="Percent 2 2 840" xfId="5026"/>
    <cellStyle name="Percent 2 2 841" xfId="5027"/>
    <cellStyle name="Percent 2 2 842" xfId="5028"/>
    <cellStyle name="Percent 2 2 843" xfId="5029"/>
    <cellStyle name="Percent 2 2 85" xfId="5030"/>
    <cellStyle name="Percent 2 2 86" xfId="5031"/>
    <cellStyle name="Percent 2 2 87" xfId="5032"/>
    <cellStyle name="Percent 2 2 88" xfId="5033"/>
    <cellStyle name="Percent 2 2 89" xfId="5034"/>
    <cellStyle name="Percent 2 2 9" xfId="5035"/>
    <cellStyle name="Percent 2 2 90" xfId="5036"/>
    <cellStyle name="Percent 2 2 91" xfId="5037"/>
    <cellStyle name="Percent 2 2 92" xfId="5038"/>
    <cellStyle name="Percent 2 2 93" xfId="5039"/>
    <cellStyle name="Percent 2 2 94" xfId="5040"/>
    <cellStyle name="Percent 2 2 95" xfId="5041"/>
    <cellStyle name="Percent 2 2 96" xfId="5042"/>
    <cellStyle name="Percent 2 2 97" xfId="5043"/>
    <cellStyle name="Percent 2 2 98" xfId="5044"/>
    <cellStyle name="Percent 2 2 99" xfId="5045"/>
    <cellStyle name="Percent 2 20" xfId="5046"/>
    <cellStyle name="Percent 2 200" xfId="5047"/>
    <cellStyle name="Percent 2 201" xfId="5048"/>
    <cellStyle name="Percent 2 202" xfId="5049"/>
    <cellStyle name="Percent 2 203" xfId="5050"/>
    <cellStyle name="Percent 2 204" xfId="5051"/>
    <cellStyle name="Percent 2 205" xfId="5052"/>
    <cellStyle name="Percent 2 206" xfId="5053"/>
    <cellStyle name="Percent 2 207" xfId="5054"/>
    <cellStyle name="Percent 2 208" xfId="5055"/>
    <cellStyle name="Percent 2 209" xfId="5056"/>
    <cellStyle name="Percent 2 21" xfId="5057"/>
    <cellStyle name="Percent 2 210" xfId="5058"/>
    <cellStyle name="Percent 2 211" xfId="5059"/>
    <cellStyle name="Percent 2 212" xfId="5060"/>
    <cellStyle name="Percent 2 213" xfId="5061"/>
    <cellStyle name="Percent 2 214" xfId="5062"/>
    <cellStyle name="Percent 2 215" xfId="5063"/>
    <cellStyle name="Percent 2 216" xfId="5064"/>
    <cellStyle name="Percent 2 217" xfId="5065"/>
    <cellStyle name="Percent 2 218" xfId="5066"/>
    <cellStyle name="Percent 2 219" xfId="5067"/>
    <cellStyle name="Percent 2 22" xfId="5068"/>
    <cellStyle name="Percent 2 220" xfId="5069"/>
    <cellStyle name="Percent 2 221" xfId="5070"/>
    <cellStyle name="Percent 2 222" xfId="5071"/>
    <cellStyle name="Percent 2 223" xfId="5072"/>
    <cellStyle name="Percent 2 224" xfId="5073"/>
    <cellStyle name="Percent 2 225" xfId="5074"/>
    <cellStyle name="Percent 2 226" xfId="5075"/>
    <cellStyle name="Percent 2 227" xfId="5076"/>
    <cellStyle name="Percent 2 228" xfId="5077"/>
    <cellStyle name="Percent 2 229" xfId="5078"/>
    <cellStyle name="Percent 2 23" xfId="5079"/>
    <cellStyle name="Percent 2 230" xfId="5080"/>
    <cellStyle name="Percent 2 231" xfId="5081"/>
    <cellStyle name="Percent 2 232" xfId="5082"/>
    <cellStyle name="Percent 2 233" xfId="5083"/>
    <cellStyle name="Percent 2 234" xfId="5084"/>
    <cellStyle name="Percent 2 235" xfId="5085"/>
    <cellStyle name="Percent 2 236" xfId="5086"/>
    <cellStyle name="Percent 2 237" xfId="5087"/>
    <cellStyle name="Percent 2 238" xfId="5088"/>
    <cellStyle name="Percent 2 239" xfId="5089"/>
    <cellStyle name="Percent 2 24" xfId="5090"/>
    <cellStyle name="Percent 2 240" xfId="5091"/>
    <cellStyle name="Percent 2 241" xfId="5092"/>
    <cellStyle name="Percent 2 242" xfId="5093"/>
    <cellStyle name="Percent 2 243" xfId="5094"/>
    <cellStyle name="Percent 2 244" xfId="5095"/>
    <cellStyle name="Percent 2 245" xfId="5096"/>
    <cellStyle name="Percent 2 246" xfId="5097"/>
    <cellStyle name="Percent 2 247" xfId="5098"/>
    <cellStyle name="Percent 2 248" xfId="5099"/>
    <cellStyle name="Percent 2 249" xfId="5100"/>
    <cellStyle name="Percent 2 25" xfId="5101"/>
    <cellStyle name="Percent 2 250" xfId="5102"/>
    <cellStyle name="Percent 2 251" xfId="5103"/>
    <cellStyle name="Percent 2 252" xfId="5104"/>
    <cellStyle name="Percent 2 253" xfId="5105"/>
    <cellStyle name="Percent 2 254" xfId="5106"/>
    <cellStyle name="Percent 2 255" xfId="5107"/>
    <cellStyle name="Percent 2 256" xfId="5108"/>
    <cellStyle name="Percent 2 257" xfId="5109"/>
    <cellStyle name="Percent 2 258" xfId="5110"/>
    <cellStyle name="Percent 2 259" xfId="5111"/>
    <cellStyle name="Percent 2 26" xfId="5112"/>
    <cellStyle name="Percent 2 260" xfId="5113"/>
    <cellStyle name="Percent 2 261" xfId="5114"/>
    <cellStyle name="Percent 2 262" xfId="5115"/>
    <cellStyle name="Percent 2 263" xfId="5116"/>
    <cellStyle name="Percent 2 264" xfId="5117"/>
    <cellStyle name="Percent 2 265" xfId="5118"/>
    <cellStyle name="Percent 2 266" xfId="5119"/>
    <cellStyle name="Percent 2 267" xfId="5120"/>
    <cellStyle name="Percent 2 268" xfId="5121"/>
    <cellStyle name="Percent 2 269" xfId="5122"/>
    <cellStyle name="Percent 2 27" xfId="5123"/>
    <cellStyle name="Percent 2 270" xfId="5124"/>
    <cellStyle name="Percent 2 271" xfId="5125"/>
    <cellStyle name="Percent 2 272" xfId="5126"/>
    <cellStyle name="Percent 2 273" xfId="5127"/>
    <cellStyle name="Percent 2 274" xfId="5128"/>
    <cellStyle name="Percent 2 275" xfId="5129"/>
    <cellStyle name="Percent 2 276" xfId="5130"/>
    <cellStyle name="Percent 2 277" xfId="5131"/>
    <cellStyle name="Percent 2 278" xfId="5132"/>
    <cellStyle name="Percent 2 279" xfId="5133"/>
    <cellStyle name="Percent 2 28" xfId="5134"/>
    <cellStyle name="Percent 2 280" xfId="5135"/>
    <cellStyle name="Percent 2 281" xfId="5136"/>
    <cellStyle name="Percent 2 282" xfId="5137"/>
    <cellStyle name="Percent 2 283" xfId="5138"/>
    <cellStyle name="Percent 2 284" xfId="5139"/>
    <cellStyle name="Percent 2 285" xfId="5140"/>
    <cellStyle name="Percent 2 286" xfId="5141"/>
    <cellStyle name="Percent 2 287" xfId="5142"/>
    <cellStyle name="Percent 2 288" xfId="5143"/>
    <cellStyle name="Percent 2 289" xfId="5144"/>
    <cellStyle name="Percent 2 29" xfId="5145"/>
    <cellStyle name="Percent 2 290" xfId="5146"/>
    <cellStyle name="Percent 2 291" xfId="5147"/>
    <cellStyle name="Percent 2 292" xfId="5148"/>
    <cellStyle name="Percent 2 293" xfId="5149"/>
    <cellStyle name="Percent 2 294" xfId="5150"/>
    <cellStyle name="Percent 2 295" xfId="5151"/>
    <cellStyle name="Percent 2 296" xfId="5152"/>
    <cellStyle name="Percent 2 297" xfId="5153"/>
    <cellStyle name="Percent 2 298" xfId="5154"/>
    <cellStyle name="Percent 2 299" xfId="5155"/>
    <cellStyle name="Percent 2 3" xfId="142"/>
    <cellStyle name="Percent 2 3 2" xfId="5156"/>
    <cellStyle name="Percent 2 3 2 2" xfId="8273"/>
    <cellStyle name="Percent 2 3 3" xfId="5157"/>
    <cellStyle name="Percent 2 3 4" xfId="8274"/>
    <cellStyle name="Percent 2 30" xfId="5158"/>
    <cellStyle name="Percent 2 300" xfId="5159"/>
    <cellStyle name="Percent 2 301" xfId="5160"/>
    <cellStyle name="Percent 2 302" xfId="5161"/>
    <cellStyle name="Percent 2 303" xfId="5162"/>
    <cellStyle name="Percent 2 304" xfId="5163"/>
    <cellStyle name="Percent 2 305" xfId="5164"/>
    <cellStyle name="Percent 2 306" xfId="5165"/>
    <cellStyle name="Percent 2 307" xfId="5166"/>
    <cellStyle name="Percent 2 308" xfId="5167"/>
    <cellStyle name="Percent 2 309" xfId="5168"/>
    <cellStyle name="Percent 2 31" xfId="5169"/>
    <cellStyle name="Percent 2 310" xfId="5170"/>
    <cellStyle name="Percent 2 311" xfId="5171"/>
    <cellStyle name="Percent 2 312" xfId="5172"/>
    <cellStyle name="Percent 2 313" xfId="5173"/>
    <cellStyle name="Percent 2 314" xfId="5174"/>
    <cellStyle name="Percent 2 315" xfId="5175"/>
    <cellStyle name="Percent 2 316" xfId="5176"/>
    <cellStyle name="Percent 2 317" xfId="5177"/>
    <cellStyle name="Percent 2 318" xfId="5178"/>
    <cellStyle name="Percent 2 319" xfId="5179"/>
    <cellStyle name="Percent 2 32" xfId="5180"/>
    <cellStyle name="Percent 2 320" xfId="5181"/>
    <cellStyle name="Percent 2 321" xfId="5182"/>
    <cellStyle name="Percent 2 322" xfId="5183"/>
    <cellStyle name="Percent 2 323" xfId="5184"/>
    <cellStyle name="Percent 2 324" xfId="5185"/>
    <cellStyle name="Percent 2 325" xfId="5186"/>
    <cellStyle name="Percent 2 326" xfId="5187"/>
    <cellStyle name="Percent 2 327" xfId="5188"/>
    <cellStyle name="Percent 2 328" xfId="5189"/>
    <cellStyle name="Percent 2 329" xfId="5190"/>
    <cellStyle name="Percent 2 33" xfId="5191"/>
    <cellStyle name="Percent 2 330" xfId="5192"/>
    <cellStyle name="Percent 2 331" xfId="5193"/>
    <cellStyle name="Percent 2 332" xfId="5194"/>
    <cellStyle name="Percent 2 333" xfId="5195"/>
    <cellStyle name="Percent 2 334" xfId="5196"/>
    <cellStyle name="Percent 2 335" xfId="5197"/>
    <cellStyle name="Percent 2 336" xfId="5198"/>
    <cellStyle name="Percent 2 337" xfId="5199"/>
    <cellStyle name="Percent 2 338" xfId="5200"/>
    <cellStyle name="Percent 2 339" xfId="5201"/>
    <cellStyle name="Percent 2 34" xfId="5202"/>
    <cellStyle name="Percent 2 340" xfId="5203"/>
    <cellStyle name="Percent 2 341" xfId="5204"/>
    <cellStyle name="Percent 2 342" xfId="5205"/>
    <cellStyle name="Percent 2 343" xfId="5206"/>
    <cellStyle name="Percent 2 344" xfId="5207"/>
    <cellStyle name="Percent 2 345" xfId="5208"/>
    <cellStyle name="Percent 2 346" xfId="5209"/>
    <cellStyle name="Percent 2 347" xfId="5210"/>
    <cellStyle name="Percent 2 348" xfId="5211"/>
    <cellStyle name="Percent 2 349" xfId="5212"/>
    <cellStyle name="Percent 2 35" xfId="5213"/>
    <cellStyle name="Percent 2 350" xfId="5214"/>
    <cellStyle name="Percent 2 351" xfId="5215"/>
    <cellStyle name="Percent 2 352" xfId="5216"/>
    <cellStyle name="Percent 2 353" xfId="5217"/>
    <cellStyle name="Percent 2 354" xfId="5218"/>
    <cellStyle name="Percent 2 355" xfId="5219"/>
    <cellStyle name="Percent 2 356" xfId="5220"/>
    <cellStyle name="Percent 2 357" xfId="5221"/>
    <cellStyle name="Percent 2 358" xfId="5222"/>
    <cellStyle name="Percent 2 359" xfId="5223"/>
    <cellStyle name="Percent 2 36" xfId="5224"/>
    <cellStyle name="Percent 2 360" xfId="5225"/>
    <cellStyle name="Percent 2 361" xfId="5226"/>
    <cellStyle name="Percent 2 362" xfId="5227"/>
    <cellStyle name="Percent 2 363" xfId="5228"/>
    <cellStyle name="Percent 2 364" xfId="5229"/>
    <cellStyle name="Percent 2 365" xfId="5230"/>
    <cellStyle name="Percent 2 366" xfId="5231"/>
    <cellStyle name="Percent 2 367" xfId="5232"/>
    <cellStyle name="Percent 2 368" xfId="5233"/>
    <cellStyle name="Percent 2 369" xfId="5234"/>
    <cellStyle name="Percent 2 37" xfId="5235"/>
    <cellStyle name="Percent 2 370" xfId="5236"/>
    <cellStyle name="Percent 2 371" xfId="5237"/>
    <cellStyle name="Percent 2 372" xfId="5238"/>
    <cellStyle name="Percent 2 373" xfId="5239"/>
    <cellStyle name="Percent 2 374" xfId="5240"/>
    <cellStyle name="Percent 2 375" xfId="5241"/>
    <cellStyle name="Percent 2 376" xfId="5242"/>
    <cellStyle name="Percent 2 377" xfId="5243"/>
    <cellStyle name="Percent 2 378" xfId="5244"/>
    <cellStyle name="Percent 2 379" xfId="5245"/>
    <cellStyle name="Percent 2 38" xfId="5246"/>
    <cellStyle name="Percent 2 380" xfId="5247"/>
    <cellStyle name="Percent 2 381" xfId="5248"/>
    <cellStyle name="Percent 2 382" xfId="5249"/>
    <cellStyle name="Percent 2 383" xfId="5250"/>
    <cellStyle name="Percent 2 384" xfId="5251"/>
    <cellStyle name="Percent 2 385" xfId="5252"/>
    <cellStyle name="Percent 2 386" xfId="5253"/>
    <cellStyle name="Percent 2 387" xfId="5254"/>
    <cellStyle name="Percent 2 388" xfId="5255"/>
    <cellStyle name="Percent 2 389" xfId="5256"/>
    <cellStyle name="Percent 2 39" xfId="5257"/>
    <cellStyle name="Percent 2 390" xfId="5258"/>
    <cellStyle name="Percent 2 391" xfId="5259"/>
    <cellStyle name="Percent 2 392" xfId="5260"/>
    <cellStyle name="Percent 2 393" xfId="5261"/>
    <cellStyle name="Percent 2 394" xfId="5262"/>
    <cellStyle name="Percent 2 395" xfId="5263"/>
    <cellStyle name="Percent 2 396" xfId="5264"/>
    <cellStyle name="Percent 2 397" xfId="5265"/>
    <cellStyle name="Percent 2 398" xfId="5266"/>
    <cellStyle name="Percent 2 399" xfId="5267"/>
    <cellStyle name="Percent 2 4" xfId="143"/>
    <cellStyle name="Percent 2 4 2" xfId="5268"/>
    <cellStyle name="Percent 2 4 2 2" xfId="8275"/>
    <cellStyle name="Percent 2 4 3" xfId="5269"/>
    <cellStyle name="Percent 2 4 4" xfId="8276"/>
    <cellStyle name="Percent 2 40" xfId="5270"/>
    <cellStyle name="Percent 2 400" xfId="5271"/>
    <cellStyle name="Percent 2 401" xfId="5272"/>
    <cellStyle name="Percent 2 402" xfId="5273"/>
    <cellStyle name="Percent 2 403" xfId="5274"/>
    <cellStyle name="Percent 2 404" xfId="5275"/>
    <cellStyle name="Percent 2 405" xfId="5276"/>
    <cellStyle name="Percent 2 406" xfId="5277"/>
    <cellStyle name="Percent 2 407" xfId="5278"/>
    <cellStyle name="Percent 2 408" xfId="5279"/>
    <cellStyle name="Percent 2 409" xfId="5280"/>
    <cellStyle name="Percent 2 41" xfId="5281"/>
    <cellStyle name="Percent 2 410" xfId="5282"/>
    <cellStyle name="Percent 2 411" xfId="5283"/>
    <cellStyle name="Percent 2 412" xfId="5284"/>
    <cellStyle name="Percent 2 413" xfId="5285"/>
    <cellStyle name="Percent 2 414" xfId="5286"/>
    <cellStyle name="Percent 2 415" xfId="5287"/>
    <cellStyle name="Percent 2 416" xfId="5288"/>
    <cellStyle name="Percent 2 417" xfId="5289"/>
    <cellStyle name="Percent 2 418" xfId="5290"/>
    <cellStyle name="Percent 2 419" xfId="5291"/>
    <cellStyle name="Percent 2 42" xfId="5292"/>
    <cellStyle name="Percent 2 420" xfId="5293"/>
    <cellStyle name="Percent 2 421" xfId="5294"/>
    <cellStyle name="Percent 2 422" xfId="5295"/>
    <cellStyle name="Percent 2 423" xfId="5296"/>
    <cellStyle name="Percent 2 424" xfId="5297"/>
    <cellStyle name="Percent 2 425" xfId="5298"/>
    <cellStyle name="Percent 2 426" xfId="5299"/>
    <cellStyle name="Percent 2 427" xfId="5300"/>
    <cellStyle name="Percent 2 428" xfId="5301"/>
    <cellStyle name="Percent 2 429" xfId="5302"/>
    <cellStyle name="Percent 2 43" xfId="5303"/>
    <cellStyle name="Percent 2 430" xfId="5304"/>
    <cellStyle name="Percent 2 431" xfId="5305"/>
    <cellStyle name="Percent 2 432" xfId="5306"/>
    <cellStyle name="Percent 2 433" xfId="5307"/>
    <cellStyle name="Percent 2 434" xfId="5308"/>
    <cellStyle name="Percent 2 435" xfId="5309"/>
    <cellStyle name="Percent 2 436" xfId="5310"/>
    <cellStyle name="Percent 2 437" xfId="5311"/>
    <cellStyle name="Percent 2 438" xfId="5312"/>
    <cellStyle name="Percent 2 439" xfId="5313"/>
    <cellStyle name="Percent 2 44" xfId="5314"/>
    <cellStyle name="Percent 2 440" xfId="5315"/>
    <cellStyle name="Percent 2 441" xfId="5316"/>
    <cellStyle name="Percent 2 442" xfId="5317"/>
    <cellStyle name="Percent 2 443" xfId="5318"/>
    <cellStyle name="Percent 2 444" xfId="5319"/>
    <cellStyle name="Percent 2 445" xfId="5320"/>
    <cellStyle name="Percent 2 446" xfId="5321"/>
    <cellStyle name="Percent 2 447" xfId="5322"/>
    <cellStyle name="Percent 2 448" xfId="5323"/>
    <cellStyle name="Percent 2 449" xfId="5324"/>
    <cellStyle name="Percent 2 45" xfId="5325"/>
    <cellStyle name="Percent 2 450" xfId="5326"/>
    <cellStyle name="Percent 2 451" xfId="5327"/>
    <cellStyle name="Percent 2 452" xfId="5328"/>
    <cellStyle name="Percent 2 453" xfId="5329"/>
    <cellStyle name="Percent 2 454" xfId="5330"/>
    <cellStyle name="Percent 2 455" xfId="5331"/>
    <cellStyle name="Percent 2 456" xfId="5332"/>
    <cellStyle name="Percent 2 457" xfId="5333"/>
    <cellStyle name="Percent 2 458" xfId="5334"/>
    <cellStyle name="Percent 2 459" xfId="5335"/>
    <cellStyle name="Percent 2 46" xfId="5336"/>
    <cellStyle name="Percent 2 460" xfId="5337"/>
    <cellStyle name="Percent 2 461" xfId="5338"/>
    <cellStyle name="Percent 2 462" xfId="5339"/>
    <cellStyle name="Percent 2 463" xfId="5340"/>
    <cellStyle name="Percent 2 464" xfId="5341"/>
    <cellStyle name="Percent 2 465" xfId="5342"/>
    <cellStyle name="Percent 2 466" xfId="5343"/>
    <cellStyle name="Percent 2 467" xfId="5344"/>
    <cellStyle name="Percent 2 468" xfId="5345"/>
    <cellStyle name="Percent 2 469" xfId="5346"/>
    <cellStyle name="Percent 2 47" xfId="5347"/>
    <cellStyle name="Percent 2 470" xfId="5348"/>
    <cellStyle name="Percent 2 471" xfId="5349"/>
    <cellStyle name="Percent 2 472" xfId="5350"/>
    <cellStyle name="Percent 2 473" xfId="5351"/>
    <cellStyle name="Percent 2 474" xfId="5352"/>
    <cellStyle name="Percent 2 475" xfId="5353"/>
    <cellStyle name="Percent 2 476" xfId="5354"/>
    <cellStyle name="Percent 2 477" xfId="5355"/>
    <cellStyle name="Percent 2 478" xfId="5356"/>
    <cellStyle name="Percent 2 479" xfId="5357"/>
    <cellStyle name="Percent 2 48" xfId="5358"/>
    <cellStyle name="Percent 2 480" xfId="5359"/>
    <cellStyle name="Percent 2 481" xfId="5360"/>
    <cellStyle name="Percent 2 482" xfId="5361"/>
    <cellStyle name="Percent 2 483" xfId="5362"/>
    <cellStyle name="Percent 2 484" xfId="5363"/>
    <cellStyle name="Percent 2 485" xfId="5364"/>
    <cellStyle name="Percent 2 486" xfId="5365"/>
    <cellStyle name="Percent 2 487" xfId="5366"/>
    <cellStyle name="Percent 2 488" xfId="5367"/>
    <cellStyle name="Percent 2 489" xfId="5368"/>
    <cellStyle name="Percent 2 49" xfId="5369"/>
    <cellStyle name="Percent 2 490" xfId="5370"/>
    <cellStyle name="Percent 2 491" xfId="5371"/>
    <cellStyle name="Percent 2 492" xfId="5372"/>
    <cellStyle name="Percent 2 493" xfId="5373"/>
    <cellStyle name="Percent 2 494" xfId="5374"/>
    <cellStyle name="Percent 2 495" xfId="5375"/>
    <cellStyle name="Percent 2 496" xfId="5376"/>
    <cellStyle name="Percent 2 497" xfId="5377"/>
    <cellStyle name="Percent 2 498" xfId="5378"/>
    <cellStyle name="Percent 2 499" xfId="5379"/>
    <cellStyle name="Percent 2 5" xfId="5380"/>
    <cellStyle name="Percent 2 5 2" xfId="5381"/>
    <cellStyle name="Percent 2 5 2 2" xfId="8277"/>
    <cellStyle name="Percent 2 5 3" xfId="8278"/>
    <cellStyle name="Percent 2 50" xfId="5382"/>
    <cellStyle name="Percent 2 500" xfId="5383"/>
    <cellStyle name="Percent 2 501" xfId="5384"/>
    <cellStyle name="Percent 2 502" xfId="5385"/>
    <cellStyle name="Percent 2 503" xfId="5386"/>
    <cellStyle name="Percent 2 504" xfId="5387"/>
    <cellStyle name="Percent 2 505" xfId="5388"/>
    <cellStyle name="Percent 2 506" xfId="5389"/>
    <cellStyle name="Percent 2 507" xfId="5390"/>
    <cellStyle name="Percent 2 508" xfId="5391"/>
    <cellStyle name="Percent 2 509" xfId="5392"/>
    <cellStyle name="Percent 2 51" xfId="5393"/>
    <cellStyle name="Percent 2 510" xfId="5394"/>
    <cellStyle name="Percent 2 511" xfId="5395"/>
    <cellStyle name="Percent 2 512" xfId="144"/>
    <cellStyle name="Percent 2 52" xfId="5396"/>
    <cellStyle name="Percent 2 53" xfId="5397"/>
    <cellStyle name="Percent 2 54" xfId="5398"/>
    <cellStyle name="Percent 2 55" xfId="5399"/>
    <cellStyle name="Percent 2 56" xfId="5400"/>
    <cellStyle name="Percent 2 57" xfId="5401"/>
    <cellStyle name="Percent 2 58" xfId="5402"/>
    <cellStyle name="Percent 2 59" xfId="5403"/>
    <cellStyle name="Percent 2 6" xfId="5404"/>
    <cellStyle name="Percent 2 6 2" xfId="5405"/>
    <cellStyle name="Percent 2 60" xfId="5406"/>
    <cellStyle name="Percent 2 61" xfId="5407"/>
    <cellStyle name="Percent 2 62" xfId="5408"/>
    <cellStyle name="Percent 2 63" xfId="5409"/>
    <cellStyle name="Percent 2 64" xfId="5410"/>
    <cellStyle name="Percent 2 65" xfId="5411"/>
    <cellStyle name="Percent 2 66" xfId="5412"/>
    <cellStyle name="Percent 2 67" xfId="5413"/>
    <cellStyle name="Percent 2 68" xfId="5414"/>
    <cellStyle name="Percent 2 69" xfId="5415"/>
    <cellStyle name="Percent 2 7" xfId="5416"/>
    <cellStyle name="Percent 2 7 2" xfId="8279"/>
    <cellStyle name="Percent 2 70" xfId="5417"/>
    <cellStyle name="Percent 2 71" xfId="5418"/>
    <cellStyle name="Percent 2 72" xfId="5419"/>
    <cellStyle name="Percent 2 73" xfId="5420"/>
    <cellStyle name="Percent 2 74" xfId="5421"/>
    <cellStyle name="Percent 2 75" xfId="5422"/>
    <cellStyle name="Percent 2 76" xfId="5423"/>
    <cellStyle name="Percent 2 77" xfId="5424"/>
    <cellStyle name="Percent 2 78" xfId="5425"/>
    <cellStyle name="Percent 2 79" xfId="5426"/>
    <cellStyle name="Percent 2 8" xfId="5427"/>
    <cellStyle name="Percent 2 8 2" xfId="8280"/>
    <cellStyle name="Percent 2 80" xfId="5428"/>
    <cellStyle name="Percent 2 81" xfId="5429"/>
    <cellStyle name="Percent 2 82" xfId="5430"/>
    <cellStyle name="Percent 2 83" xfId="5431"/>
    <cellStyle name="Percent 2 84" xfId="5432"/>
    <cellStyle name="Percent 2 85" xfId="5433"/>
    <cellStyle name="Percent 2 86" xfId="5434"/>
    <cellStyle name="Percent 2 87" xfId="5435"/>
    <cellStyle name="Percent 2 88" xfId="5436"/>
    <cellStyle name="Percent 2 89" xfId="5437"/>
    <cellStyle name="Percent 2 9" xfId="5438"/>
    <cellStyle name="Percent 2 9 2" xfId="8281"/>
    <cellStyle name="Percent 2 90" xfId="5439"/>
    <cellStyle name="Percent 2 91" xfId="5440"/>
    <cellStyle name="Percent 2 92" xfId="5441"/>
    <cellStyle name="Percent 2 93" xfId="5442"/>
    <cellStyle name="Percent 2 94" xfId="5443"/>
    <cellStyle name="Percent 2 95" xfId="5444"/>
    <cellStyle name="Percent 2 96" xfId="5445"/>
    <cellStyle name="Percent 2 97" xfId="5446"/>
    <cellStyle name="Percent 2 98" xfId="5447"/>
    <cellStyle name="Percent 2 99" xfId="5448"/>
    <cellStyle name="Percent 20" xfId="8282"/>
    <cellStyle name="Percent 3" xfId="145"/>
    <cellStyle name="Percent 3 2" xfId="5449"/>
    <cellStyle name="Percent 3 2 2" xfId="5450"/>
    <cellStyle name="Percent 3 3" xfId="5451"/>
    <cellStyle name="Percent 3 3 2" xfId="5452"/>
    <cellStyle name="Percent 3 4" xfId="5453"/>
    <cellStyle name="Percent 3 5" xfId="5454"/>
    <cellStyle name="Percent 4" xfId="5455"/>
    <cellStyle name="Percent 4 2" xfId="5456"/>
    <cellStyle name="Percent 4 3" xfId="5457"/>
    <cellStyle name="Percent 4 3 2" xfId="7033"/>
    <cellStyle name="Percent 4 4" xfId="7034"/>
    <cellStyle name="Percent 5" xfId="5458"/>
    <cellStyle name="Percent 5 2" xfId="5459"/>
    <cellStyle name="Percent 5 2 2" xfId="7035"/>
    <cellStyle name="Percent 5 3" xfId="7036"/>
    <cellStyle name="Percent 6" xfId="5460"/>
    <cellStyle name="Percent 6 2" xfId="5461"/>
    <cellStyle name="Percent 6 2 2" xfId="7037"/>
    <cellStyle name="Percent 6 3" xfId="7038"/>
    <cellStyle name="Percent 7" xfId="5462"/>
    <cellStyle name="Percent 7 2" xfId="5463"/>
    <cellStyle name="Percent 7 2 2" xfId="7039"/>
    <cellStyle name="Percent 7 3" xfId="7040"/>
    <cellStyle name="Percent 8" xfId="5464"/>
    <cellStyle name="Percent 9" xfId="5465"/>
    <cellStyle name="Percentage" xfId="5466"/>
    <cellStyle name="Percentage." xfId="5467"/>
    <cellStyle name="Period Title" xfId="5468"/>
    <cellStyle name="Period Title." xfId="5469"/>
    <cellStyle name="Presentation Currency." xfId="5470"/>
    <cellStyle name="Presentation Date." xfId="5471"/>
    <cellStyle name="Presentation Heading 1." xfId="5472"/>
    <cellStyle name="Presentation Heading 2." xfId="5473"/>
    <cellStyle name="Presentation Heading 3." xfId="5474"/>
    <cellStyle name="Presentation Heading 4." xfId="5475"/>
    <cellStyle name="Presentation Hyperlink Arrow." xfId="5476"/>
    <cellStyle name="Presentation Hyperlink Check." xfId="5477"/>
    <cellStyle name="Presentation Hyperlink Text." xfId="5478"/>
    <cellStyle name="Presentation Model Name." xfId="5479"/>
    <cellStyle name="Presentation Multiple." xfId="5480"/>
    <cellStyle name="Presentation Normal." xfId="5481"/>
    <cellStyle name="Presentation Number." xfId="5482"/>
    <cellStyle name="Presentation Percentage." xfId="5483"/>
    <cellStyle name="Presentation Period Title." xfId="5484"/>
    <cellStyle name="Presentation Section Number." xfId="5485"/>
    <cellStyle name="Presentation Sheet Title." xfId="5486"/>
    <cellStyle name="Presentation Sub Total." xfId="5487"/>
    <cellStyle name="Presentation TOC 1." xfId="5488"/>
    <cellStyle name="Presentation TOC 2." xfId="5489"/>
    <cellStyle name="Presentation TOC 3." xfId="5490"/>
    <cellStyle name="Presentation TOC 4." xfId="5491"/>
    <cellStyle name="Presentation Year." xfId="5492"/>
    <cellStyle name="PSChar" xfId="5493"/>
    <cellStyle name="PSDate" xfId="5494"/>
    <cellStyle name="PSDec" xfId="5495"/>
    <cellStyle name="PSDetail" xfId="5496"/>
    <cellStyle name="PSDetail 2" xfId="5497"/>
    <cellStyle name="PSHeading" xfId="5498"/>
    <cellStyle name="PSHeading 2" xfId="5499"/>
    <cellStyle name="PSHeading 2 2" xfId="5500"/>
    <cellStyle name="PSHeading 2 2 2" xfId="5501"/>
    <cellStyle name="PSHeading 2 2 2 2" xfId="7041"/>
    <cellStyle name="PSHeading 2 3" xfId="5502"/>
    <cellStyle name="PSHeading 2 3 2" xfId="7042"/>
    <cellStyle name="PSHeading 3" xfId="5503"/>
    <cellStyle name="PSHeading 3 2" xfId="5504"/>
    <cellStyle name="PSHeading 3 2 2" xfId="7043"/>
    <cellStyle name="PSHeading 4" xfId="5505"/>
    <cellStyle name="PSHeading 4 2" xfId="7044"/>
    <cellStyle name="PSInt" xfId="5506"/>
    <cellStyle name="PSSpacer" xfId="5507"/>
    <cellStyle name="Ratio" xfId="5508"/>
    <cellStyle name="Ratio 2" xfId="5509"/>
    <cellStyle name="Ratio_29(d) - Gas extensions -tariffs" xfId="5510"/>
    <cellStyle name="Right Date" xfId="5511"/>
    <cellStyle name="Right Number" xfId="5512"/>
    <cellStyle name="Right Year" xfId="5513"/>
    <cellStyle name="Row - Heading" xfId="5514"/>
    <cellStyle name="Row - Major Heading" xfId="5515"/>
    <cellStyle name="Row - SubHeading" xfId="5516"/>
    <cellStyle name="SAPError" xfId="5517"/>
    <cellStyle name="SAPError 2" xfId="5518"/>
    <cellStyle name="SAPKey" xfId="5519"/>
    <cellStyle name="SAPKey 2" xfId="5520"/>
    <cellStyle name="SAPLocked" xfId="5521"/>
    <cellStyle name="SAPLocked 2" xfId="5522"/>
    <cellStyle name="SAPOutput" xfId="5523"/>
    <cellStyle name="SAPOutput 2" xfId="5524"/>
    <cellStyle name="SAPSpace" xfId="5525"/>
    <cellStyle name="SAPSpace 2" xfId="5526"/>
    <cellStyle name="SAPText" xfId="5527"/>
    <cellStyle name="SAPText 2" xfId="5528"/>
    <cellStyle name="SAPUnLocked" xfId="5529"/>
    <cellStyle name="SAPUnLocked 2" xfId="5530"/>
    <cellStyle name="Section Number." xfId="5531"/>
    <cellStyle name="Sheet Title" xfId="5532"/>
    <cellStyle name="Sheet Title." xfId="5533"/>
    <cellStyle name="StatusReleased" xfId="5534"/>
    <cellStyle name="Style 1" xfId="5535"/>
    <cellStyle name="Style 1 2" xfId="5536"/>
    <cellStyle name="Style 1_29(d) - Gas extensions -tariffs" xfId="5537"/>
    <cellStyle name="STYLE1" xfId="5538"/>
    <cellStyle name="Style2" xfId="5539"/>
    <cellStyle name="Style3" xfId="5540"/>
    <cellStyle name="Style4" xfId="5541"/>
    <cellStyle name="Style4 2" xfId="5542"/>
    <cellStyle name="Style4_29(d) - Gas extensions -tariffs" xfId="5543"/>
    <cellStyle name="Style5" xfId="5544"/>
    <cellStyle name="Style5 2" xfId="5545"/>
    <cellStyle name="Style5_29(d) - Gas extensions -tariffs" xfId="5546"/>
    <cellStyle name="Sub Total." xfId="5547"/>
    <cellStyle name="Table Head Green" xfId="5548"/>
    <cellStyle name="Table Head Green 2" xfId="5549"/>
    <cellStyle name="Table Head Green 2 2" xfId="5550"/>
    <cellStyle name="Table Head Green 2 2 2" xfId="5551"/>
    <cellStyle name="Table Head Green 2 3" xfId="5552"/>
    <cellStyle name="Table Head Green 3" xfId="5553"/>
    <cellStyle name="Table Head Green 3 2" xfId="5554"/>
    <cellStyle name="Table Head Green 4" xfId="5555"/>
    <cellStyle name="Table Head_pldt" xfId="5556"/>
    <cellStyle name="Table Source" xfId="5557"/>
    <cellStyle name="Table Units" xfId="5558"/>
    <cellStyle name="Table Units 2" xfId="5559"/>
    <cellStyle name="Text" xfId="5560"/>
    <cellStyle name="Text 2" xfId="5561"/>
    <cellStyle name="Text 3" xfId="5562"/>
    <cellStyle name="Text Head 1" xfId="5563"/>
    <cellStyle name="Text Head 2" xfId="5564"/>
    <cellStyle name="Text Indent 2" xfId="5565"/>
    <cellStyle name="Theirs" xfId="5566"/>
    <cellStyle name="Title 1" xfId="5567"/>
    <cellStyle name="Title 2" xfId="5568"/>
    <cellStyle name="Title 2 2" xfId="5569"/>
    <cellStyle name="Title 2 2 2" xfId="5570"/>
    <cellStyle name="Title 3" xfId="5571"/>
    <cellStyle name="Title 3 2" xfId="5572"/>
    <cellStyle name="Title 3 3" xfId="5573"/>
    <cellStyle name="Title 3 4" xfId="5574"/>
    <cellStyle name="Title 4" xfId="5575"/>
    <cellStyle name="Title 5" xfId="5576"/>
    <cellStyle name="Title 6" xfId="5577"/>
    <cellStyle name="Title 7" xfId="5578"/>
    <cellStyle name="Title 8" xfId="5579"/>
    <cellStyle name="TOC 1" xfId="5580"/>
    <cellStyle name="TOC 2" xfId="5581"/>
    <cellStyle name="TOC 3" xfId="5582"/>
    <cellStyle name="Total 10" xfId="8283"/>
    <cellStyle name="Total 2" xfId="5583"/>
    <cellStyle name="Total 2 10" xfId="5584"/>
    <cellStyle name="Total 2 10 2" xfId="5585"/>
    <cellStyle name="Total 2 10 2 2" xfId="7045"/>
    <cellStyle name="Total 2 10 3" xfId="5586"/>
    <cellStyle name="Total 2 10 3 2" xfId="7046"/>
    <cellStyle name="Total 2 10 4" xfId="7047"/>
    <cellStyle name="Total 2 11" xfId="5587"/>
    <cellStyle name="Total 2 11 2" xfId="5588"/>
    <cellStyle name="Total 2 11 2 2" xfId="7048"/>
    <cellStyle name="Total 2 11 3" xfId="5589"/>
    <cellStyle name="Total 2 11 3 2" xfId="7049"/>
    <cellStyle name="Total 2 11 4" xfId="7050"/>
    <cellStyle name="Total 2 12" xfId="5590"/>
    <cellStyle name="Total 2 12 2" xfId="7051"/>
    <cellStyle name="Total 2 13" xfId="5591"/>
    <cellStyle name="Total 2 13 2" xfId="7052"/>
    <cellStyle name="Total 2 14" xfId="5592"/>
    <cellStyle name="Total 2 14 2" xfId="7053"/>
    <cellStyle name="Total 2 2" xfId="5593"/>
    <cellStyle name="Total 2 2 2" xfId="5594"/>
    <cellStyle name="Total 2 2 2 2" xfId="5595"/>
    <cellStyle name="Total 2 2 2 2 2" xfId="5596"/>
    <cellStyle name="Total 2 2 2 2 2 2" xfId="7054"/>
    <cellStyle name="Total 2 2 2 2 3" xfId="5597"/>
    <cellStyle name="Total 2 2 2 2 3 2" xfId="7055"/>
    <cellStyle name="Total 2 2 2 2 4" xfId="7056"/>
    <cellStyle name="Total 2 2 2 3" xfId="5598"/>
    <cellStyle name="Total 2 2 2 3 2" xfId="5599"/>
    <cellStyle name="Total 2 2 2 3 2 2" xfId="7057"/>
    <cellStyle name="Total 2 2 2 3 3" xfId="5600"/>
    <cellStyle name="Total 2 2 2 3 3 2" xfId="7058"/>
    <cellStyle name="Total 2 2 2 3 4" xfId="7059"/>
    <cellStyle name="Total 2 2 2 4" xfId="5601"/>
    <cellStyle name="Total 2 2 2 4 2" xfId="7060"/>
    <cellStyle name="Total 2 2 2 5" xfId="5602"/>
    <cellStyle name="Total 2 2 2 5 2" xfId="7061"/>
    <cellStyle name="Total 2 2 3" xfId="5603"/>
    <cellStyle name="Total 2 2 3 2" xfId="5604"/>
    <cellStyle name="Total 2 2 3 2 2" xfId="5605"/>
    <cellStyle name="Total 2 2 3 2 2 2" xfId="7062"/>
    <cellStyle name="Total 2 2 3 2 3" xfId="5606"/>
    <cellStyle name="Total 2 2 3 2 3 2" xfId="7063"/>
    <cellStyle name="Total 2 2 3 2 4" xfId="7064"/>
    <cellStyle name="Total 2 2 3 3" xfId="5607"/>
    <cellStyle name="Total 2 2 3 3 2" xfId="5608"/>
    <cellStyle name="Total 2 2 3 3 2 2" xfId="7065"/>
    <cellStyle name="Total 2 2 3 3 3" xfId="5609"/>
    <cellStyle name="Total 2 2 3 3 3 2" xfId="7066"/>
    <cellStyle name="Total 2 2 3 3 4" xfId="7067"/>
    <cellStyle name="Total 2 2 3 4" xfId="5610"/>
    <cellStyle name="Total 2 2 3 4 2" xfId="7068"/>
    <cellStyle name="Total 2 2 3 5" xfId="5611"/>
    <cellStyle name="Total 2 2 3 5 2" xfId="7069"/>
    <cellStyle name="Total 2 2 3 6" xfId="7070"/>
    <cellStyle name="Total 2 2 4" xfId="5612"/>
    <cellStyle name="Total 2 2 4 2" xfId="5613"/>
    <cellStyle name="Total 2 2 4 2 2" xfId="7071"/>
    <cellStyle name="Total 2 2 4 3" xfId="5614"/>
    <cellStyle name="Total 2 2 4 3 2" xfId="7072"/>
    <cellStyle name="Total 2 2 4 4" xfId="7073"/>
    <cellStyle name="Total 2 2 5" xfId="5615"/>
    <cellStyle name="Total 2 2 5 2" xfId="5616"/>
    <cellStyle name="Total 2 2 5 2 2" xfId="7074"/>
    <cellStyle name="Total 2 2 5 3" xfId="5617"/>
    <cellStyle name="Total 2 2 5 3 2" xfId="7075"/>
    <cellStyle name="Total 2 2 5 4" xfId="7076"/>
    <cellStyle name="Total 2 2 6" xfId="5618"/>
    <cellStyle name="Total 2 2 6 2" xfId="7077"/>
    <cellStyle name="Total 2 2 7" xfId="5619"/>
    <cellStyle name="Total 2 2 7 2" xfId="7078"/>
    <cellStyle name="Total 2 2 8" xfId="5620"/>
    <cellStyle name="Total 2 2 8 2" xfId="7079"/>
    <cellStyle name="Total 2 2 9" xfId="7080"/>
    <cellStyle name="Total 2 2_Regulatory Template" xfId="5621"/>
    <cellStyle name="Total 2 3" xfId="5622"/>
    <cellStyle name="Total 2 3 2" xfId="5623"/>
    <cellStyle name="Total 2 3 2 2" xfId="5624"/>
    <cellStyle name="Total 2 3 2 2 2" xfId="5625"/>
    <cellStyle name="Total 2 3 2 2 2 2" xfId="7081"/>
    <cellStyle name="Total 2 3 2 2 3" xfId="5626"/>
    <cellStyle name="Total 2 3 2 2 3 2" xfId="7082"/>
    <cellStyle name="Total 2 3 2 2 4" xfId="7083"/>
    <cellStyle name="Total 2 3 2 3" xfId="5627"/>
    <cellStyle name="Total 2 3 2 3 2" xfId="5628"/>
    <cellStyle name="Total 2 3 2 3 2 2" xfId="7084"/>
    <cellStyle name="Total 2 3 2 3 3" xfId="5629"/>
    <cellStyle name="Total 2 3 2 3 3 2" xfId="7085"/>
    <cellStyle name="Total 2 3 2 3 4" xfId="7086"/>
    <cellStyle name="Total 2 3 2 4" xfId="5630"/>
    <cellStyle name="Total 2 3 2 4 2" xfId="7087"/>
    <cellStyle name="Total 2 3 2 5" xfId="5631"/>
    <cellStyle name="Total 2 3 2 5 2" xfId="7088"/>
    <cellStyle name="Total 2 3 2 6" xfId="7089"/>
    <cellStyle name="Total 2 3 3" xfId="5632"/>
    <cellStyle name="Total 2 3 3 2" xfId="5633"/>
    <cellStyle name="Total 2 3 3 2 2" xfId="5634"/>
    <cellStyle name="Total 2 3 3 2 2 2" xfId="7090"/>
    <cellStyle name="Total 2 3 3 2 3" xfId="5635"/>
    <cellStyle name="Total 2 3 3 2 3 2" xfId="7091"/>
    <cellStyle name="Total 2 3 3 2 4" xfId="7092"/>
    <cellStyle name="Total 2 3 3 3" xfId="5636"/>
    <cellStyle name="Total 2 3 3 3 2" xfId="5637"/>
    <cellStyle name="Total 2 3 3 3 2 2" xfId="7093"/>
    <cellStyle name="Total 2 3 3 3 3" xfId="5638"/>
    <cellStyle name="Total 2 3 3 3 3 2" xfId="7094"/>
    <cellStyle name="Total 2 3 3 3 4" xfId="7095"/>
    <cellStyle name="Total 2 3 3 4" xfId="5639"/>
    <cellStyle name="Total 2 3 3 4 2" xfId="7096"/>
    <cellStyle name="Total 2 3 3 5" xfId="5640"/>
    <cellStyle name="Total 2 3 3 5 2" xfId="7097"/>
    <cellStyle name="Total 2 3 3 6" xfId="7098"/>
    <cellStyle name="Total 2 3 4" xfId="5641"/>
    <cellStyle name="Total 2 3 4 2" xfId="5642"/>
    <cellStyle name="Total 2 3 4 2 2" xfId="7099"/>
    <cellStyle name="Total 2 3 4 3" xfId="5643"/>
    <cellStyle name="Total 2 3 4 3 2" xfId="7100"/>
    <cellStyle name="Total 2 3 4 4" xfId="7101"/>
    <cellStyle name="Total 2 3 5" xfId="5644"/>
    <cellStyle name="Total 2 3 5 2" xfId="5645"/>
    <cellStyle name="Total 2 3 5 2 2" xfId="7102"/>
    <cellStyle name="Total 2 3 5 3" xfId="5646"/>
    <cellStyle name="Total 2 3 5 3 2" xfId="7103"/>
    <cellStyle name="Total 2 3 5 4" xfId="7104"/>
    <cellStyle name="Total 2 3 6" xfId="5647"/>
    <cellStyle name="Total 2 3 6 2" xfId="7105"/>
    <cellStyle name="Total 2 3 7" xfId="5648"/>
    <cellStyle name="Total 2 3 7 2" xfId="7106"/>
    <cellStyle name="Total 2 3 8" xfId="7107"/>
    <cellStyle name="Total 2 4" xfId="5649"/>
    <cellStyle name="Total 2 4 2" xfId="5650"/>
    <cellStyle name="Total 2 4 2 2" xfId="5651"/>
    <cellStyle name="Total 2 4 2 2 2" xfId="5652"/>
    <cellStyle name="Total 2 4 2 2 2 2" xfId="7108"/>
    <cellStyle name="Total 2 4 2 2 3" xfId="5653"/>
    <cellStyle name="Total 2 4 2 2 3 2" xfId="7109"/>
    <cellStyle name="Total 2 4 2 2 4" xfId="7110"/>
    <cellStyle name="Total 2 4 2 3" xfId="5654"/>
    <cellStyle name="Total 2 4 2 3 2" xfId="5655"/>
    <cellStyle name="Total 2 4 2 3 2 2" xfId="7111"/>
    <cellStyle name="Total 2 4 2 3 3" xfId="5656"/>
    <cellStyle name="Total 2 4 2 3 3 2" xfId="7112"/>
    <cellStyle name="Total 2 4 2 3 4" xfId="7113"/>
    <cellStyle name="Total 2 4 2 4" xfId="5657"/>
    <cellStyle name="Total 2 4 2 4 2" xfId="7114"/>
    <cellStyle name="Total 2 4 2 5" xfId="5658"/>
    <cellStyle name="Total 2 4 2 5 2" xfId="7115"/>
    <cellStyle name="Total 2 4 2 6" xfId="7116"/>
    <cellStyle name="Total 2 4 3" xfId="5659"/>
    <cellStyle name="Total 2 4 3 2" xfId="5660"/>
    <cellStyle name="Total 2 4 3 2 2" xfId="5661"/>
    <cellStyle name="Total 2 4 3 2 2 2" xfId="7117"/>
    <cellStyle name="Total 2 4 3 2 3" xfId="5662"/>
    <cellStyle name="Total 2 4 3 2 3 2" xfId="7118"/>
    <cellStyle name="Total 2 4 3 2 4" xfId="7119"/>
    <cellStyle name="Total 2 4 3 3" xfId="5663"/>
    <cellStyle name="Total 2 4 3 3 2" xfId="5664"/>
    <cellStyle name="Total 2 4 3 3 2 2" xfId="7120"/>
    <cellStyle name="Total 2 4 3 3 3" xfId="5665"/>
    <cellStyle name="Total 2 4 3 3 3 2" xfId="7121"/>
    <cellStyle name="Total 2 4 3 3 4" xfId="7122"/>
    <cellStyle name="Total 2 4 3 4" xfId="5666"/>
    <cellStyle name="Total 2 4 3 4 2" xfId="7123"/>
    <cellStyle name="Total 2 4 3 5" xfId="5667"/>
    <cellStyle name="Total 2 4 3 5 2" xfId="7124"/>
    <cellStyle name="Total 2 4 3 6" xfId="7125"/>
    <cellStyle name="Total 2 4 4" xfId="5668"/>
    <cellStyle name="Total 2 4 4 2" xfId="5669"/>
    <cellStyle name="Total 2 4 4 2 2" xfId="7126"/>
    <cellStyle name="Total 2 4 4 3" xfId="5670"/>
    <cellStyle name="Total 2 4 4 3 2" xfId="7127"/>
    <cellStyle name="Total 2 4 4 4" xfId="7128"/>
    <cellStyle name="Total 2 4 5" xfId="5671"/>
    <cellStyle name="Total 2 4 5 2" xfId="5672"/>
    <cellStyle name="Total 2 4 5 2 2" xfId="7129"/>
    <cellStyle name="Total 2 4 5 3" xfId="5673"/>
    <cellStyle name="Total 2 4 5 3 2" xfId="7130"/>
    <cellStyle name="Total 2 4 5 4" xfId="7131"/>
    <cellStyle name="Total 2 4 6" xfId="5674"/>
    <cellStyle name="Total 2 4 6 2" xfId="7132"/>
    <cellStyle name="Total 2 4 7" xfId="5675"/>
    <cellStyle name="Total 2 4 7 2" xfId="7133"/>
    <cellStyle name="Total 2 4 8" xfId="7134"/>
    <cellStyle name="Total 2 5" xfId="5676"/>
    <cellStyle name="Total 2 5 2" xfId="5677"/>
    <cellStyle name="Total 2 5 2 2" xfId="5678"/>
    <cellStyle name="Total 2 5 2 2 2" xfId="5679"/>
    <cellStyle name="Total 2 5 2 2 2 2" xfId="7135"/>
    <cellStyle name="Total 2 5 2 2 3" xfId="5680"/>
    <cellStyle name="Total 2 5 2 2 3 2" xfId="7136"/>
    <cellStyle name="Total 2 5 2 2 4" xfId="7137"/>
    <cellStyle name="Total 2 5 2 3" xfId="5681"/>
    <cellStyle name="Total 2 5 2 3 2" xfId="5682"/>
    <cellStyle name="Total 2 5 2 3 2 2" xfId="7138"/>
    <cellStyle name="Total 2 5 2 3 3" xfId="5683"/>
    <cellStyle name="Total 2 5 2 3 3 2" xfId="7139"/>
    <cellStyle name="Total 2 5 2 3 4" xfId="7140"/>
    <cellStyle name="Total 2 5 2 4" xfId="5684"/>
    <cellStyle name="Total 2 5 2 4 2" xfId="7141"/>
    <cellStyle name="Total 2 5 2 5" xfId="5685"/>
    <cellStyle name="Total 2 5 2 5 2" xfId="7142"/>
    <cellStyle name="Total 2 5 2 6" xfId="7143"/>
    <cellStyle name="Total 2 5 3" xfId="5686"/>
    <cellStyle name="Total 2 5 3 2" xfId="5687"/>
    <cellStyle name="Total 2 5 3 2 2" xfId="5688"/>
    <cellStyle name="Total 2 5 3 2 2 2" xfId="7144"/>
    <cellStyle name="Total 2 5 3 2 3" xfId="5689"/>
    <cellStyle name="Total 2 5 3 2 3 2" xfId="7145"/>
    <cellStyle name="Total 2 5 3 2 4" xfId="7146"/>
    <cellStyle name="Total 2 5 3 3" xfId="5690"/>
    <cellStyle name="Total 2 5 3 3 2" xfId="5691"/>
    <cellStyle name="Total 2 5 3 3 2 2" xfId="7147"/>
    <cellStyle name="Total 2 5 3 3 3" xfId="5692"/>
    <cellStyle name="Total 2 5 3 3 3 2" xfId="7148"/>
    <cellStyle name="Total 2 5 3 3 4" xfId="7149"/>
    <cellStyle name="Total 2 5 3 4" xfId="5693"/>
    <cellStyle name="Total 2 5 3 4 2" xfId="7150"/>
    <cellStyle name="Total 2 5 3 5" xfId="5694"/>
    <cellStyle name="Total 2 5 3 5 2" xfId="7151"/>
    <cellStyle name="Total 2 5 3 6" xfId="7152"/>
    <cellStyle name="Total 2 5 4" xfId="5695"/>
    <cellStyle name="Total 2 5 4 2" xfId="5696"/>
    <cellStyle name="Total 2 5 4 2 2" xfId="7153"/>
    <cellStyle name="Total 2 5 4 3" xfId="5697"/>
    <cellStyle name="Total 2 5 4 3 2" xfId="7154"/>
    <cellStyle name="Total 2 5 4 4" xfId="7155"/>
    <cellStyle name="Total 2 5 5" xfId="5698"/>
    <cellStyle name="Total 2 5 5 2" xfId="5699"/>
    <cellStyle name="Total 2 5 5 2 2" xfId="7156"/>
    <cellStyle name="Total 2 5 5 3" xfId="5700"/>
    <cellStyle name="Total 2 5 5 3 2" xfId="7157"/>
    <cellStyle name="Total 2 5 5 4" xfId="7158"/>
    <cellStyle name="Total 2 5 6" xfId="5701"/>
    <cellStyle name="Total 2 5 6 2" xfId="7159"/>
    <cellStyle name="Total 2 5 7" xfId="5702"/>
    <cellStyle name="Total 2 5 7 2" xfId="7160"/>
    <cellStyle name="Total 2 5 8" xfId="7161"/>
    <cellStyle name="Total 2 6" xfId="5703"/>
    <cellStyle name="Total 2 6 2" xfId="5704"/>
    <cellStyle name="Total 2 6 2 2" xfId="5705"/>
    <cellStyle name="Total 2 6 2 2 2" xfId="5706"/>
    <cellStyle name="Total 2 6 2 2 2 2" xfId="7162"/>
    <cellStyle name="Total 2 6 2 2 3" xfId="5707"/>
    <cellStyle name="Total 2 6 2 2 3 2" xfId="7163"/>
    <cellStyle name="Total 2 6 2 2 4" xfId="7164"/>
    <cellStyle name="Total 2 6 2 3" xfId="5708"/>
    <cellStyle name="Total 2 6 2 3 2" xfId="5709"/>
    <cellStyle name="Total 2 6 2 3 2 2" xfId="7165"/>
    <cellStyle name="Total 2 6 2 3 3" xfId="5710"/>
    <cellStyle name="Total 2 6 2 3 3 2" xfId="7166"/>
    <cellStyle name="Total 2 6 2 3 4" xfId="7167"/>
    <cellStyle name="Total 2 6 2 4" xfId="5711"/>
    <cellStyle name="Total 2 6 2 4 2" xfId="7168"/>
    <cellStyle name="Total 2 6 2 5" xfId="5712"/>
    <cellStyle name="Total 2 6 2 5 2" xfId="7169"/>
    <cellStyle name="Total 2 6 2 6" xfId="7170"/>
    <cellStyle name="Total 2 6 3" xfId="5713"/>
    <cellStyle name="Total 2 6 3 2" xfId="5714"/>
    <cellStyle name="Total 2 6 3 2 2" xfId="5715"/>
    <cellStyle name="Total 2 6 3 2 2 2" xfId="7171"/>
    <cellStyle name="Total 2 6 3 2 3" xfId="5716"/>
    <cellStyle name="Total 2 6 3 2 3 2" xfId="7172"/>
    <cellStyle name="Total 2 6 3 2 4" xfId="7173"/>
    <cellStyle name="Total 2 6 3 3" xfId="5717"/>
    <cellStyle name="Total 2 6 3 3 2" xfId="5718"/>
    <cellStyle name="Total 2 6 3 3 2 2" xfId="7174"/>
    <cellStyle name="Total 2 6 3 3 3" xfId="5719"/>
    <cellStyle name="Total 2 6 3 3 3 2" xfId="7175"/>
    <cellStyle name="Total 2 6 3 3 4" xfId="7176"/>
    <cellStyle name="Total 2 6 3 4" xfId="5720"/>
    <cellStyle name="Total 2 6 3 4 2" xfId="7177"/>
    <cellStyle name="Total 2 6 3 5" xfId="5721"/>
    <cellStyle name="Total 2 6 3 5 2" xfId="7178"/>
    <cellStyle name="Total 2 6 3 6" xfId="7179"/>
    <cellStyle name="Total 2 6 4" xfId="5722"/>
    <cellStyle name="Total 2 6 4 2" xfId="5723"/>
    <cellStyle name="Total 2 6 4 2 2" xfId="7180"/>
    <cellStyle name="Total 2 6 4 3" xfId="5724"/>
    <cellStyle name="Total 2 6 4 3 2" xfId="7181"/>
    <cellStyle name="Total 2 6 4 4" xfId="7182"/>
    <cellStyle name="Total 2 6 5" xfId="5725"/>
    <cellStyle name="Total 2 6 5 2" xfId="5726"/>
    <cellStyle name="Total 2 6 5 2 2" xfId="7183"/>
    <cellStyle name="Total 2 6 5 3" xfId="5727"/>
    <cellStyle name="Total 2 6 5 3 2" xfId="7184"/>
    <cellStyle name="Total 2 6 5 4" xfId="7185"/>
    <cellStyle name="Total 2 6 6" xfId="5728"/>
    <cellStyle name="Total 2 6 6 2" xfId="7186"/>
    <cellStyle name="Total 2 6 7" xfId="5729"/>
    <cellStyle name="Total 2 6 7 2" xfId="7187"/>
    <cellStyle name="Total 2 6 8" xfId="7188"/>
    <cellStyle name="Total 2 7" xfId="5730"/>
    <cellStyle name="Total 2 7 2" xfId="5731"/>
    <cellStyle name="Total 2 7 2 2" xfId="5732"/>
    <cellStyle name="Total 2 7 2 2 2" xfId="5733"/>
    <cellStyle name="Total 2 7 2 2 2 2" xfId="7189"/>
    <cellStyle name="Total 2 7 2 2 3" xfId="5734"/>
    <cellStyle name="Total 2 7 2 2 3 2" xfId="7190"/>
    <cellStyle name="Total 2 7 2 2 4" xfId="7191"/>
    <cellStyle name="Total 2 7 2 3" xfId="5735"/>
    <cellStyle name="Total 2 7 2 3 2" xfId="5736"/>
    <cellStyle name="Total 2 7 2 3 2 2" xfId="7192"/>
    <cellStyle name="Total 2 7 2 3 3" xfId="5737"/>
    <cellStyle name="Total 2 7 2 3 3 2" xfId="7193"/>
    <cellStyle name="Total 2 7 2 3 4" xfId="7194"/>
    <cellStyle name="Total 2 7 2 4" xfId="5738"/>
    <cellStyle name="Total 2 7 2 4 2" xfId="7195"/>
    <cellStyle name="Total 2 7 2 5" xfId="5739"/>
    <cellStyle name="Total 2 7 2 5 2" xfId="7196"/>
    <cellStyle name="Total 2 7 2 6" xfId="7197"/>
    <cellStyle name="Total 2 7 3" xfId="5740"/>
    <cellStyle name="Total 2 7 3 2" xfId="5741"/>
    <cellStyle name="Total 2 7 3 2 2" xfId="5742"/>
    <cellStyle name="Total 2 7 3 2 2 2" xfId="7198"/>
    <cellStyle name="Total 2 7 3 2 3" xfId="5743"/>
    <cellStyle name="Total 2 7 3 2 3 2" xfId="7199"/>
    <cellStyle name="Total 2 7 3 2 4" xfId="7200"/>
    <cellStyle name="Total 2 7 3 3" xfId="5744"/>
    <cellStyle name="Total 2 7 3 3 2" xfId="5745"/>
    <cellStyle name="Total 2 7 3 3 2 2" xfId="7201"/>
    <cellStyle name="Total 2 7 3 3 3" xfId="5746"/>
    <cellStyle name="Total 2 7 3 3 3 2" xfId="7202"/>
    <cellStyle name="Total 2 7 3 3 4" xfId="7203"/>
    <cellStyle name="Total 2 7 3 4" xfId="5747"/>
    <cellStyle name="Total 2 7 3 4 2" xfId="7204"/>
    <cellStyle name="Total 2 7 3 5" xfId="5748"/>
    <cellStyle name="Total 2 7 3 5 2" xfId="7205"/>
    <cellStyle name="Total 2 7 3 6" xfId="7206"/>
    <cellStyle name="Total 2 7 4" xfId="5749"/>
    <cellStyle name="Total 2 7 4 2" xfId="5750"/>
    <cellStyle name="Total 2 7 4 2 2" xfId="7207"/>
    <cellStyle name="Total 2 7 4 3" xfId="5751"/>
    <cellStyle name="Total 2 7 4 3 2" xfId="7208"/>
    <cellStyle name="Total 2 7 4 4" xfId="7209"/>
    <cellStyle name="Total 2 7 5" xfId="5752"/>
    <cellStyle name="Total 2 7 5 2" xfId="5753"/>
    <cellStyle name="Total 2 7 5 2 2" xfId="7210"/>
    <cellStyle name="Total 2 7 5 3" xfId="5754"/>
    <cellStyle name="Total 2 7 5 3 2" xfId="7211"/>
    <cellStyle name="Total 2 7 5 4" xfId="7212"/>
    <cellStyle name="Total 2 7 6" xfId="5755"/>
    <cellStyle name="Total 2 7 6 2" xfId="7213"/>
    <cellStyle name="Total 2 7 7" xfId="5756"/>
    <cellStyle name="Total 2 7 7 2" xfId="7214"/>
    <cellStyle name="Total 2 7 8" xfId="7215"/>
    <cellStyle name="Total 2 8" xfId="5757"/>
    <cellStyle name="Total 2 8 2" xfId="5758"/>
    <cellStyle name="Total 2 8 2 2" xfId="5759"/>
    <cellStyle name="Total 2 8 2 2 2" xfId="7216"/>
    <cellStyle name="Total 2 8 2 3" xfId="5760"/>
    <cellStyle name="Total 2 8 2 3 2" xfId="7217"/>
    <cellStyle name="Total 2 8 2 4" xfId="7218"/>
    <cellStyle name="Total 2 8 3" xfId="5761"/>
    <cellStyle name="Total 2 8 3 2" xfId="5762"/>
    <cellStyle name="Total 2 8 3 2 2" xfId="7219"/>
    <cellStyle name="Total 2 8 3 3" xfId="5763"/>
    <cellStyle name="Total 2 8 3 3 2" xfId="7220"/>
    <cellStyle name="Total 2 8 3 4" xfId="7221"/>
    <cellStyle name="Total 2 8 4" xfId="5764"/>
    <cellStyle name="Total 2 8 4 2" xfId="7222"/>
    <cellStyle name="Total 2 8 5" xfId="5765"/>
    <cellStyle name="Total 2 8 5 2" xfId="7223"/>
    <cellStyle name="Total 2 8 6" xfId="7224"/>
    <cellStyle name="Total 2 9" xfId="5766"/>
    <cellStyle name="Total 2 9 2" xfId="5767"/>
    <cellStyle name="Total 2 9 2 2" xfId="5768"/>
    <cellStyle name="Total 2 9 2 2 2" xfId="7225"/>
    <cellStyle name="Total 2 9 2 3" xfId="5769"/>
    <cellStyle name="Total 2 9 2 3 2" xfId="7226"/>
    <cellStyle name="Total 2 9 2 4" xfId="7227"/>
    <cellStyle name="Total 2 9 3" xfId="5770"/>
    <cellStyle name="Total 2 9 3 2" xfId="5771"/>
    <cellStyle name="Total 2 9 3 2 2" xfId="7228"/>
    <cellStyle name="Total 2 9 3 3" xfId="5772"/>
    <cellStyle name="Total 2 9 3 3 2" xfId="7229"/>
    <cellStyle name="Total 2 9 3 4" xfId="7230"/>
    <cellStyle name="Total 2 9 4" xfId="5773"/>
    <cellStyle name="Total 2 9 4 2" xfId="7231"/>
    <cellStyle name="Total 2 9 5" xfId="5774"/>
    <cellStyle name="Total 2 9 5 2" xfId="7232"/>
    <cellStyle name="Total 2 9 6" xfId="7233"/>
    <cellStyle name="Total 2_Regulatory Template" xfId="5775"/>
    <cellStyle name="Total 3" xfId="5776"/>
    <cellStyle name="Total 4" xfId="5777"/>
    <cellStyle name="Total 5" xfId="5778"/>
    <cellStyle name="Total 6" xfId="5779"/>
    <cellStyle name="Total 7" xfId="5780"/>
    <cellStyle name="Total 8" xfId="8284"/>
    <cellStyle name="Total 9" xfId="8285"/>
    <cellStyle name="Warning Text 2" xfId="5781"/>
    <cellStyle name="Warning Text 2 2" xfId="5782"/>
    <cellStyle name="Warning Text 3" xfId="5783"/>
    <cellStyle name="Warning Text 4" xfId="5784"/>
    <cellStyle name="year" xfId="5785"/>
    <cellStyle name="year 2" xfId="5786"/>
    <cellStyle name="year 2 2" xfId="5787"/>
    <cellStyle name="year 2 2 2" xfId="5788"/>
    <cellStyle name="year 2 3" xfId="5789"/>
    <cellStyle name="year 3" xfId="5790"/>
    <cellStyle name="year 3 2" xfId="5791"/>
    <cellStyle name="year 4" xfId="5792"/>
    <cellStyle name="Year." xfId="5793"/>
    <cellStyle name="year_29(d) - Gas extensions -tariffs" xfId="5794"/>
    <cellStyle name="표준_KZ-DRAWING-NO" xfId="57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3.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ustomXml" Target="../customXml/item2.xml"/><Relationship Id="rId10" Type="http://schemas.openxmlformats.org/officeDocument/2006/relationships/externalLink" Target="externalLinks/externalLink6.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1385607" cy="12012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3139057" y="108857"/>
          <a:ext cx="3188475" cy="592471"/>
          <a:chOff x="7608794" y="145676"/>
          <a:chExt cx="3047258" cy="652342"/>
        </a:xfrm>
      </xdr:grpSpPr>
      <xdr:sp macro="[10]!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0]!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1385607" cy="1201271"/>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3139057" y="108857"/>
          <a:ext cx="3188475" cy="592471"/>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633132" cy="12012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2834257" y="108857"/>
          <a:ext cx="3188475" cy="592471"/>
          <a:chOff x="7608794" y="145676"/>
          <a:chExt cx="3047258" cy="652342"/>
        </a:xfrm>
      </xdr:grpSpPr>
      <xdr:sp macro="[10]!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0]!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633132" cy="1201271"/>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2834257" y="108857"/>
          <a:ext cx="3188475" cy="592471"/>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633132" cy="12012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2834257" y="108857"/>
          <a:ext cx="3188475" cy="592471"/>
          <a:chOff x="7608794" y="145676"/>
          <a:chExt cx="3047258" cy="652342"/>
        </a:xfrm>
      </xdr:grpSpPr>
      <xdr:sp macro="[10]!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0]!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633132" cy="1201271"/>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2834257" y="108857"/>
          <a:ext cx="3188475" cy="592471"/>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112059</xdr:colOff>
      <xdr:row>0</xdr:row>
      <xdr:rowOff>56029</xdr:rowOff>
    </xdr:from>
    <xdr:to>
      <xdr:col>2</xdr:col>
      <xdr:colOff>2241</xdr:colOff>
      <xdr:row>5</xdr:row>
      <xdr:rowOff>0</xdr:rowOff>
    </xdr:to>
    <xdr:grpSp>
      <xdr:nvGrpSpPr>
        <xdr:cNvPr id="2" name="Group 1"/>
        <xdr:cNvGrpSpPr>
          <a:grpSpLocks/>
        </xdr:cNvGrpSpPr>
      </xdr:nvGrpSpPr>
      <xdr:grpSpPr bwMode="auto">
        <a:xfrm>
          <a:off x="112059" y="56029"/>
          <a:ext cx="633132" cy="1201271"/>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8" name="Group 7"/>
        <xdr:cNvGrpSpPr/>
      </xdr:nvGrpSpPr>
      <xdr:grpSpPr>
        <a:xfrm>
          <a:off x="12834257" y="108857"/>
          <a:ext cx="3188475" cy="592471"/>
          <a:chOff x="7608794" y="145676"/>
          <a:chExt cx="3047258" cy="652342"/>
        </a:xfrm>
      </xdr:grpSpPr>
      <xdr:sp macro="[10]!MarkConfidential"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10]!MarkNonConfidential"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twoCellAnchor>
    <xdr:from>
      <xdr:col>1</xdr:col>
      <xdr:colOff>112059</xdr:colOff>
      <xdr:row>0</xdr:row>
      <xdr:rowOff>56029</xdr:rowOff>
    </xdr:from>
    <xdr:to>
      <xdr:col>2</xdr:col>
      <xdr:colOff>2241</xdr:colOff>
      <xdr:row>5</xdr:row>
      <xdr:rowOff>0</xdr:rowOff>
    </xdr:to>
    <xdr:grpSp>
      <xdr:nvGrpSpPr>
        <xdr:cNvPr id="11" name="Group 10"/>
        <xdr:cNvGrpSpPr>
          <a:grpSpLocks/>
        </xdr:cNvGrpSpPr>
      </xdr:nvGrpSpPr>
      <xdr:grpSpPr bwMode="auto">
        <a:xfrm>
          <a:off x="112059" y="56029"/>
          <a:ext cx="633132" cy="1201271"/>
          <a:chOff x="0" y="0"/>
          <a:chExt cx="78" cy="103"/>
        </a:xfrm>
      </xdr:grpSpPr>
      <xdr:grpSp>
        <xdr:nvGrpSpPr>
          <xdr:cNvPr id="12" name="Group 11"/>
          <xdr:cNvGrpSpPr>
            <a:grpSpLocks/>
          </xdr:cNvGrpSpPr>
        </xdr:nvGrpSpPr>
        <xdr:grpSpPr bwMode="auto">
          <a:xfrm>
            <a:off x="0" y="0"/>
            <a:ext cx="78" cy="103"/>
            <a:chOff x="64" y="0"/>
            <a:chExt cx="78" cy="103"/>
          </a:xfrm>
        </xdr:grpSpPr>
        <xdr:sp macro="" textlink="">
          <xdr:nvSpPr>
            <xdr:cNvPr id="15"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12</xdr:col>
      <xdr:colOff>204107</xdr:colOff>
      <xdr:row>0</xdr:row>
      <xdr:rowOff>108857</xdr:rowOff>
    </xdr:from>
    <xdr:to>
      <xdr:col>16</xdr:col>
      <xdr:colOff>1682</xdr:colOff>
      <xdr:row>2</xdr:row>
      <xdr:rowOff>186978</xdr:rowOff>
    </xdr:to>
    <xdr:grpSp>
      <xdr:nvGrpSpPr>
        <xdr:cNvPr id="17" name="Group 16"/>
        <xdr:cNvGrpSpPr/>
      </xdr:nvGrpSpPr>
      <xdr:grpSpPr>
        <a:xfrm>
          <a:off x="12834257" y="108857"/>
          <a:ext cx="3188475" cy="592471"/>
          <a:chOff x="7608794" y="145676"/>
          <a:chExt cx="3047258" cy="652342"/>
        </a:xfrm>
      </xdr:grpSpPr>
      <xdr:sp macro="" textlink="">
        <xdr:nvSpPr>
          <xdr:cNvPr id="18" name="Rounded Rectangle 17"/>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9" name="Rounded Rectangle 18"/>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FC\GPSECTO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Finance%20Reports\Electricity%20Networks\2005-2006\Network%20Sales%20Spreadshee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conomic\ECA\WD4-FC.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jusli\AppData\Local\Microsoft\Windows\Temporary%20Internet%20Files\Content.Outlook\EKQWP3XN\Analysis\AA15%20-%20JGN%20Opex%20Forecast%20Model%20-%20v18%20-%2010%20Jan%2014%20-%20Reg%20Analysis.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iwalker\AppData\Local\Microsoft\Windows\Temporary%20Internet%20Files\Content.Outlook\REUD2E1J\JGN%20submission%20and%20draft%20decision\Appendix%2007.1%20-%20JGN%20opex%20forecast%20model%20(1).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lvana%20Alessandro/Misc/AGP%20AA%20capex%20model%20-%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RVPWXFS01\home$\Documents%20and%20Settings\mleco\Local%20Settings\Temporary%20Internet%20Files\OLK25AE\2010%2006%2028%20-%20AA%20-%20Template%20for%20data%20collec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aer.gov.au/AER/ActewAGL%20Gas%202015%20reset/Proposal/Revised%20Material%20submitted%206%20July/ActewAGL%202016-21%20-%20PUBLIC%20Gas%20Reset%20RIN%20MASTER%20FINAL_revised%20_6%20July%20201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ER/ActewAGL2015GAAR/Proposal/Revised%20material%2011%20August%20CONFIDENTIAL%20RIN/CONFIDENTIAL%20ActewAGL%202016-21%20-%20Gas%20Reset%20RIN_revised%2031%20July_confidentiality%20marked.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RVPWXFS01\home$\TRIMDATA\TRIM\TEMP\CONTEXT.2816\AER11%202074%20%20Aurora%202012%20-%20multiple%20issues%20addressed%20%20-%20AER%20regulatory%20proposal%20-%20-%20RIN%20template%20confidential(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6953</v>
          </cell>
        </row>
        <row r="17">
          <cell r="A17" t="str">
            <v>1977</v>
          </cell>
          <cell r="BP17">
            <v>-2037</v>
          </cell>
        </row>
        <row r="18">
          <cell r="A18" t="str">
            <v>1978</v>
          </cell>
          <cell r="BP18">
            <v>-2205</v>
          </cell>
        </row>
        <row r="19">
          <cell r="A19" t="str">
            <v>1979</v>
          </cell>
          <cell r="BP19">
            <v>2250</v>
          </cell>
        </row>
        <row r="20">
          <cell r="A20" t="str">
            <v>1980</v>
          </cell>
          <cell r="BP20">
            <v>1775</v>
          </cell>
        </row>
        <row r="21">
          <cell r="A21" t="str">
            <v>1981</v>
          </cell>
          <cell r="BP21">
            <v>2734</v>
          </cell>
        </row>
        <row r="22">
          <cell r="A22" t="str">
            <v>1982</v>
          </cell>
          <cell r="BP22">
            <v>-11026</v>
          </cell>
        </row>
        <row r="23">
          <cell r="A23" t="str">
            <v>1983</v>
          </cell>
          <cell r="BP23">
            <v>7694</v>
          </cell>
        </row>
        <row r="24">
          <cell r="A24" t="str">
            <v>1984</v>
          </cell>
          <cell r="BP24">
            <v>-1161</v>
          </cell>
        </row>
        <row r="25">
          <cell r="A25" t="str">
            <v>1985</v>
          </cell>
          <cell r="BP25">
            <v>-451</v>
          </cell>
        </row>
        <row r="26">
          <cell r="A26" t="str">
            <v>1986</v>
          </cell>
          <cell r="BP26">
            <v>5956</v>
          </cell>
        </row>
        <row r="27">
          <cell r="A27" t="str">
            <v>1987</v>
          </cell>
          <cell r="BP27">
            <v>5804</v>
          </cell>
        </row>
        <row r="28">
          <cell r="A28" t="str">
            <v>1988</v>
          </cell>
          <cell r="BP28">
            <v>-4762</v>
          </cell>
        </row>
        <row r="29">
          <cell r="A29" t="str">
            <v>1989</v>
          </cell>
          <cell r="BP29">
            <v>-8979</v>
          </cell>
        </row>
        <row r="30">
          <cell r="A30" t="str">
            <v>1990</v>
          </cell>
          <cell r="BP30">
            <v>-2877</v>
          </cell>
        </row>
        <row r="31">
          <cell r="A31" t="str">
            <v>1991</v>
          </cell>
          <cell r="BP31">
            <v>-2741</v>
          </cell>
        </row>
        <row r="32">
          <cell r="A32" t="str">
            <v>1992</v>
          </cell>
          <cell r="BP32">
            <v>4500</v>
          </cell>
        </row>
        <row r="33">
          <cell r="A33" t="str">
            <v>1993</v>
          </cell>
          <cell r="BP33">
            <v>4805</v>
          </cell>
          <cell r="CH33">
            <v>4.7828823159219658</v>
          </cell>
        </row>
        <row r="34">
          <cell r="A34" t="str">
            <v>1994</v>
          </cell>
          <cell r="CH34">
            <v>2.3185685685685575</v>
          </cell>
        </row>
        <row r="35">
          <cell r="A35" t="str">
            <v>1995</v>
          </cell>
          <cell r="CH35">
            <v>2.4250058087632809</v>
          </cell>
        </row>
        <row r="36">
          <cell r="A36" t="str">
            <v>1996</v>
          </cell>
          <cell r="CH36">
            <v>3.8576340799465036</v>
          </cell>
        </row>
        <row r="37">
          <cell r="A37" t="str">
            <v>1997</v>
          </cell>
          <cell r="CH37">
            <v>3.080920137491816</v>
          </cell>
        </row>
        <row r="38">
          <cell r="CH38">
            <v>2.8728517737852233</v>
          </cell>
        </row>
        <row r="39">
          <cell r="CH39">
            <v>3.1221881335169011</v>
          </cell>
        </row>
        <row r="40">
          <cell r="CH40">
            <v>2.9866593778581363</v>
          </cell>
        </row>
        <row r="41">
          <cell r="CH41">
            <v>3.1756563635621182</v>
          </cell>
        </row>
        <row r="42">
          <cell r="CH42">
            <v>3.6725204056393679</v>
          </cell>
        </row>
        <row r="43">
          <cell r="CH43">
            <v>3.1063013541756224</v>
          </cell>
        </row>
        <row r="44">
          <cell r="CH44">
            <v>2.8516687954684317</v>
          </cell>
        </row>
        <row r="45">
          <cell r="CH45">
            <v>2.7177092051150487</v>
          </cell>
        </row>
        <row r="46">
          <cell r="CH46">
            <v>3.3790946444372416</v>
          </cell>
        </row>
        <row r="47">
          <cell r="CH47">
            <v>3.042372881355937</v>
          </cell>
        </row>
        <row r="48">
          <cell r="CH48">
            <v>3.6762891685171439</v>
          </cell>
        </row>
        <row r="49">
          <cell r="CH49">
            <v>4.48437252102174</v>
          </cell>
        </row>
        <row r="50">
          <cell r="CH50">
            <v>4.2653344772345836</v>
          </cell>
        </row>
        <row r="51">
          <cell r="CH51">
            <v>1.8815853667416782</v>
          </cell>
        </row>
        <row r="52">
          <cell r="CH52">
            <v>4.3304863667226634</v>
          </cell>
        </row>
        <row r="53">
          <cell r="CH53">
            <v>3.4181963911381619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Projection"/>
      <sheetName val="Network Charts"/>
      <sheetName val="Network Sales Budget Comp"/>
      <sheetName val="Network Sales Year Comp"/>
      <sheetName val="Temperature Analysis"/>
      <sheetName val="Degree Days"/>
      <sheetName val="Data Temperature"/>
      <sheetName val="Data Table Daily"/>
      <sheetName val="Network Sales Data"/>
      <sheetName val="Chart Daily"/>
      <sheetName val="Data"/>
      <sheetName val="Charts"/>
      <sheetName val="Network Sales"/>
      <sheetName val="Network Sales (2)"/>
      <sheetName val="Charts (2)"/>
      <sheetName val="Sheet1"/>
    </sheetNames>
    <sheetDataSet>
      <sheetData sheetId="0" refreshError="1"/>
      <sheetData sheetId="1" refreshError="1"/>
      <sheetData sheetId="2" refreshError="1"/>
      <sheetData sheetId="3" refreshError="1"/>
      <sheetData sheetId="4" refreshError="1"/>
      <sheetData sheetId="5">
        <row r="14">
          <cell r="B14">
            <v>38869</v>
          </cell>
          <cell r="G14">
            <v>11.05</v>
          </cell>
          <cell r="I14">
            <v>10.923333333333334</v>
          </cell>
          <cell r="K14">
            <v>0.12666666666666693</v>
          </cell>
          <cell r="L14">
            <v>0.12666666666666693</v>
          </cell>
        </row>
        <row r="15">
          <cell r="B15">
            <v>38870</v>
          </cell>
          <cell r="G15">
            <v>10.199999999999999</v>
          </cell>
          <cell r="I15">
            <v>10.923333333333334</v>
          </cell>
          <cell r="K15">
            <v>-0.72333333333333449</v>
          </cell>
          <cell r="L15">
            <v>-0.59666666666666757</v>
          </cell>
        </row>
        <row r="16">
          <cell r="B16">
            <v>38871</v>
          </cell>
          <cell r="G16">
            <v>8.8000000000000007</v>
          </cell>
          <cell r="I16">
            <v>10.923333333333334</v>
          </cell>
          <cell r="K16">
            <v>-2.1233333333333331</v>
          </cell>
          <cell r="L16">
            <v>-2.7200000000000024</v>
          </cell>
        </row>
        <row r="17">
          <cell r="B17">
            <v>38872</v>
          </cell>
          <cell r="G17">
            <v>11.05</v>
          </cell>
          <cell r="I17">
            <v>10.923333333333334</v>
          </cell>
          <cell r="K17">
            <v>0.12666666666666693</v>
          </cell>
          <cell r="L17">
            <v>-2.5933333333333337</v>
          </cell>
        </row>
        <row r="18">
          <cell r="B18">
            <v>38873</v>
          </cell>
          <cell r="G18">
            <v>11.45</v>
          </cell>
          <cell r="I18">
            <v>10.923333333333334</v>
          </cell>
          <cell r="K18">
            <v>0.52666666666666551</v>
          </cell>
          <cell r="L18">
            <v>-2.06666666666667</v>
          </cell>
        </row>
        <row r="19">
          <cell r="B19">
            <v>38874</v>
          </cell>
          <cell r="G19">
            <v>11.3</v>
          </cell>
          <cell r="I19">
            <v>10.923333333333334</v>
          </cell>
          <cell r="K19">
            <v>0.37666666666666693</v>
          </cell>
          <cell r="L19">
            <v>-1.6900000000000119</v>
          </cell>
        </row>
        <row r="20">
          <cell r="B20">
            <v>38875</v>
          </cell>
          <cell r="G20">
            <v>10.25</v>
          </cell>
          <cell r="I20">
            <v>10.923333333333334</v>
          </cell>
          <cell r="K20">
            <v>-0.67333333333333378</v>
          </cell>
          <cell r="L20">
            <v>-2.3633333333333439</v>
          </cell>
        </row>
        <row r="21">
          <cell r="B21">
            <v>38876</v>
          </cell>
          <cell r="G21">
            <v>9.6</v>
          </cell>
          <cell r="I21">
            <v>10.923333333333334</v>
          </cell>
          <cell r="K21">
            <v>-1.3233333333333341</v>
          </cell>
          <cell r="L21">
            <v>-3.6866666666666816</v>
          </cell>
        </row>
        <row r="22">
          <cell r="B22">
            <v>38877</v>
          </cell>
          <cell r="G22">
            <v>18</v>
          </cell>
          <cell r="I22">
            <v>10.923333333333334</v>
          </cell>
          <cell r="K22">
            <v>7.0766666666666662</v>
          </cell>
          <cell r="L22">
            <v>3.3899999999999864</v>
          </cell>
          <cell r="P22">
            <v>399</v>
          </cell>
          <cell r="Q22">
            <v>381.5</v>
          </cell>
        </row>
        <row r="23">
          <cell r="B23">
            <v>38878</v>
          </cell>
          <cell r="G23">
            <v>18</v>
          </cell>
          <cell r="I23">
            <v>10.923333333333334</v>
          </cell>
          <cell r="K23">
            <v>7.0766666666666662</v>
          </cell>
          <cell r="L23">
            <v>10.466666666666654</v>
          </cell>
          <cell r="P23">
            <v>362.5</v>
          </cell>
          <cell r="Q23">
            <v>288</v>
          </cell>
        </row>
        <row r="24">
          <cell r="B24">
            <v>38879</v>
          </cell>
          <cell r="G24">
            <v>18</v>
          </cell>
          <cell r="I24">
            <v>10.923333333333334</v>
          </cell>
          <cell r="K24">
            <v>7.0766666666666662</v>
          </cell>
          <cell r="L24">
            <v>17.543333333333322</v>
          </cell>
          <cell r="P24">
            <v>235</v>
          </cell>
          <cell r="Q24">
            <v>191.7</v>
          </cell>
        </row>
        <row r="25">
          <cell r="B25">
            <v>38880</v>
          </cell>
          <cell r="G25">
            <v>18</v>
          </cell>
          <cell r="I25">
            <v>10.923333333333334</v>
          </cell>
          <cell r="K25">
            <v>7.0766666666666662</v>
          </cell>
          <cell r="L25">
            <v>24.619999999999976</v>
          </cell>
          <cell r="P25">
            <v>159</v>
          </cell>
          <cell r="Q25">
            <v>191.5</v>
          </cell>
        </row>
        <row r="26">
          <cell r="B26">
            <v>38881</v>
          </cell>
          <cell r="G26">
            <v>18</v>
          </cell>
          <cell r="I26">
            <v>10.923333333333334</v>
          </cell>
          <cell r="K26">
            <v>7.0766666666666662</v>
          </cell>
          <cell r="L26">
            <v>31.69666666666663</v>
          </cell>
          <cell r="P26">
            <v>45</v>
          </cell>
          <cell r="Q26">
            <v>108.5</v>
          </cell>
        </row>
        <row r="27">
          <cell r="B27">
            <v>38882</v>
          </cell>
          <cell r="G27">
            <v>18</v>
          </cell>
          <cell r="I27">
            <v>10.923333333333334</v>
          </cell>
          <cell r="K27">
            <v>7.0766666666666662</v>
          </cell>
          <cell r="L27">
            <v>38.773333333333284</v>
          </cell>
          <cell r="P27">
            <v>4</v>
          </cell>
          <cell r="Q27">
            <v>19.5</v>
          </cell>
        </row>
        <row r="28">
          <cell r="B28">
            <v>38883</v>
          </cell>
          <cell r="G28">
            <v>18</v>
          </cell>
          <cell r="I28">
            <v>10.923333333333334</v>
          </cell>
          <cell r="K28">
            <v>7.0766666666666662</v>
          </cell>
          <cell r="L28">
            <v>45.849999999999937</v>
          </cell>
          <cell r="P28">
            <v>3.5</v>
          </cell>
          <cell r="Q28">
            <v>0</v>
          </cell>
        </row>
        <row r="29">
          <cell r="B29">
            <v>38884</v>
          </cell>
          <cell r="G29">
            <v>18</v>
          </cell>
          <cell r="I29">
            <v>10.923333333333334</v>
          </cell>
          <cell r="K29">
            <v>7.0766666666666662</v>
          </cell>
          <cell r="L29">
            <v>52.926666666666591</v>
          </cell>
          <cell r="P29">
            <v>6</v>
          </cell>
          <cell r="Q29">
            <v>0</v>
          </cell>
        </row>
        <row r="30">
          <cell r="B30">
            <v>38885</v>
          </cell>
          <cell r="G30">
            <v>18</v>
          </cell>
          <cell r="I30">
            <v>10.923333333333334</v>
          </cell>
          <cell r="K30">
            <v>7.0766666666666662</v>
          </cell>
          <cell r="L30">
            <v>60.003333333333245</v>
          </cell>
          <cell r="P30">
            <v>25.5</v>
          </cell>
          <cell r="Q30">
            <v>36.5</v>
          </cell>
        </row>
        <row r="31">
          <cell r="B31">
            <v>38886</v>
          </cell>
          <cell r="G31">
            <v>18</v>
          </cell>
          <cell r="I31">
            <v>10.923333333333334</v>
          </cell>
          <cell r="K31">
            <v>7.0766666666666662</v>
          </cell>
          <cell r="L31">
            <v>67.079999999999899</v>
          </cell>
          <cell r="P31">
            <v>99.5</v>
          </cell>
          <cell r="Q31">
            <v>175.5</v>
          </cell>
        </row>
        <row r="32">
          <cell r="B32">
            <v>38887</v>
          </cell>
          <cell r="G32">
            <v>18</v>
          </cell>
          <cell r="I32">
            <v>10.923333333333334</v>
          </cell>
          <cell r="K32">
            <v>7.0766666666666662</v>
          </cell>
          <cell r="L32">
            <v>74.156666666666553</v>
          </cell>
          <cell r="P32">
            <v>234</v>
          </cell>
          <cell r="Q32">
            <v>246.5</v>
          </cell>
        </row>
        <row r="33">
          <cell r="B33">
            <v>38888</v>
          </cell>
          <cell r="G33">
            <v>18</v>
          </cell>
          <cell r="I33">
            <v>10.923333333333334</v>
          </cell>
          <cell r="K33">
            <v>7.0766666666666662</v>
          </cell>
          <cell r="L33">
            <v>81.233333333333206</v>
          </cell>
          <cell r="P33">
            <v>327</v>
          </cell>
          <cell r="Q33">
            <v>345</v>
          </cell>
        </row>
        <row r="34">
          <cell r="B34">
            <v>38889</v>
          </cell>
          <cell r="G34">
            <v>18</v>
          </cell>
          <cell r="I34">
            <v>10.923333333333334</v>
          </cell>
          <cell r="K34">
            <v>7.0766666666666662</v>
          </cell>
          <cell r="L34">
            <v>88.30999999999986</v>
          </cell>
        </row>
        <row r="35">
          <cell r="B35">
            <v>38890</v>
          </cell>
          <cell r="G35">
            <v>18</v>
          </cell>
          <cell r="I35">
            <v>10.923333333333334</v>
          </cell>
          <cell r="K35">
            <v>7.0766666666666662</v>
          </cell>
          <cell r="L35">
            <v>95.386666666666514</v>
          </cell>
        </row>
        <row r="36">
          <cell r="B36">
            <v>38891</v>
          </cell>
          <cell r="G36">
            <v>18</v>
          </cell>
          <cell r="I36">
            <v>10.923333333333334</v>
          </cell>
          <cell r="K36">
            <v>7.0766666666666662</v>
          </cell>
          <cell r="L36">
            <v>102.46333333333317</v>
          </cell>
        </row>
        <row r="37">
          <cell r="B37">
            <v>38892</v>
          </cell>
          <cell r="G37">
            <v>18</v>
          </cell>
          <cell r="I37">
            <v>10.923333333333334</v>
          </cell>
          <cell r="K37">
            <v>7.0766666666666662</v>
          </cell>
          <cell r="L37">
            <v>109.53999999999985</v>
          </cell>
        </row>
        <row r="38">
          <cell r="B38">
            <v>38893</v>
          </cell>
          <cell r="G38">
            <v>18</v>
          </cell>
          <cell r="I38">
            <v>10.923333333333334</v>
          </cell>
          <cell r="K38">
            <v>7.0766666666666662</v>
          </cell>
          <cell r="L38">
            <v>116.6166666666665</v>
          </cell>
        </row>
        <row r="39">
          <cell r="B39">
            <v>38894</v>
          </cell>
          <cell r="G39">
            <v>18</v>
          </cell>
          <cell r="I39">
            <v>10.923333333333334</v>
          </cell>
          <cell r="K39">
            <v>7.0766666666666662</v>
          </cell>
          <cell r="L39">
            <v>123.69333333333316</v>
          </cell>
        </row>
        <row r="40">
          <cell r="B40">
            <v>38895</v>
          </cell>
          <cell r="G40">
            <v>18</v>
          </cell>
          <cell r="I40">
            <v>10.923333333333334</v>
          </cell>
          <cell r="K40">
            <v>7.0766666666666662</v>
          </cell>
          <cell r="L40">
            <v>130.76999999999981</v>
          </cell>
        </row>
        <row r="41">
          <cell r="B41">
            <v>38896</v>
          </cell>
          <cell r="G41">
            <v>18</v>
          </cell>
          <cell r="I41">
            <v>10.923333333333334</v>
          </cell>
          <cell r="K41">
            <v>7.0766666666666662</v>
          </cell>
          <cell r="L41">
            <v>137.84666666666647</v>
          </cell>
        </row>
        <row r="42">
          <cell r="B42">
            <v>38897</v>
          </cell>
          <cell r="G42">
            <v>18</v>
          </cell>
          <cell r="I42">
            <v>10.923333333333334</v>
          </cell>
          <cell r="K42">
            <v>7.0766666666666662</v>
          </cell>
          <cell r="L42">
            <v>144.92333333333312</v>
          </cell>
        </row>
        <row r="43">
          <cell r="B43">
            <v>38898</v>
          </cell>
          <cell r="G43">
            <v>18</v>
          </cell>
          <cell r="I43">
            <v>10.923333333333334</v>
          </cell>
          <cell r="K43">
            <v>7.0766666666666662</v>
          </cell>
          <cell r="L43">
            <v>151.99999999999977</v>
          </cell>
        </row>
        <row r="44">
          <cell r="B44">
            <v>38868</v>
          </cell>
          <cell r="G44">
            <v>18</v>
          </cell>
          <cell r="I44">
            <v>8.3354838709677406</v>
          </cell>
          <cell r="K44">
            <v>9.6645161290322594</v>
          </cell>
          <cell r="L44">
            <v>22.799999999999955</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v VIC data"/>
      <sheetName val="NSW v VIC chart"/>
      <sheetName val="NSW"/>
      <sheetName val="VIC"/>
      <sheetName val="QLD"/>
      <sheetName val="SA"/>
      <sheetName val="WA"/>
      <sheetName val="TAS"/>
      <sheetName val="NT"/>
      <sheetName val="ACT"/>
      <sheetName val="AUST SUM"/>
      <sheetName val="WA GVA"/>
      <sheetName val="Linked Sheet"/>
      <sheetName val="Tot WD by State"/>
      <sheetName val="NDBlg fc"/>
      <sheetName val="Data"/>
      <sheetName val="Data2"/>
      <sheetName val="A&amp;A analysis"/>
      <sheetName val="Public Equip,Intang"/>
      <sheetName val="2ndHand Purch Assets"/>
      <sheetName val="NSW- Constn Cont. to Growth"/>
      <sheetName val="NSW Table"/>
      <sheetName val="VIC Table"/>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s>
    <sheetDataSet>
      <sheetData sheetId="0" refreshError="1"/>
      <sheetData sheetId="1" refreshError="1"/>
      <sheetData sheetId="2" refreshError="1"/>
      <sheetData sheetId="3">
        <row r="5">
          <cell r="A5">
            <v>1981</v>
          </cell>
          <cell r="F5">
            <v>629.86400000000003</v>
          </cell>
          <cell r="R5">
            <v>13530.587720648982</v>
          </cell>
          <cell r="AZ5">
            <v>154.4174591441124</v>
          </cell>
          <cell r="BC5">
            <v>1684</v>
          </cell>
          <cell r="BE5">
            <v>1218.5450174802509</v>
          </cell>
          <cell r="BG5">
            <v>4164.7314990211689</v>
          </cell>
        </row>
        <row r="6">
          <cell r="A6">
            <v>1982</v>
          </cell>
          <cell r="C6">
            <v>-11.578560360798795</v>
          </cell>
          <cell r="F6">
            <v>698.26</v>
          </cell>
          <cell r="G6">
            <v>10.858852069653114</v>
          </cell>
          <cell r="N6">
            <v>3544.8620000000001</v>
          </cell>
          <cell r="P6">
            <v>5263.7425020620003</v>
          </cell>
          <cell r="R6">
            <v>13689.153502062001</v>
          </cell>
          <cell r="S6">
            <v>1.1719060892752875</v>
          </cell>
          <cell r="X6">
            <v>-12.06182702222079</v>
          </cell>
          <cell r="AG6">
            <v>2451.6180331674373</v>
          </cell>
          <cell r="AZ6">
            <v>158.65015894930411</v>
          </cell>
          <cell r="BA6">
            <v>2.7410759305665611</v>
          </cell>
          <cell r="BC6">
            <v>1436</v>
          </cell>
          <cell r="BD6">
            <v>-14.726840855106893</v>
          </cell>
          <cell r="BE6">
            <v>1093.2439668325628</v>
          </cell>
          <cell r="BG6">
            <v>4679.8871892913703</v>
          </cell>
        </row>
        <row r="7">
          <cell r="A7">
            <v>1983</v>
          </cell>
          <cell r="C7">
            <v>-5.8612879215185876</v>
          </cell>
          <cell r="F7">
            <v>633.72699999999998</v>
          </cell>
          <cell r="G7">
            <v>-9.2419729040758458</v>
          </cell>
          <cell r="N7">
            <v>2846.777</v>
          </cell>
          <cell r="P7">
            <v>4717.646900978375</v>
          </cell>
          <cell r="R7">
            <v>12135.303900978375</v>
          </cell>
          <cell r="S7">
            <v>-11.350954614173691</v>
          </cell>
          <cell r="U7">
            <v>6190.7929604656465</v>
          </cell>
          <cell r="X7">
            <v>-8.2448839431933081</v>
          </cell>
          <cell r="AG7">
            <v>1943.3726868093468</v>
          </cell>
          <cell r="AZ7">
            <v>245.25851168718191</v>
          </cell>
          <cell r="BA7">
            <v>54.590775900547996</v>
          </cell>
          <cell r="BC7">
            <v>2949</v>
          </cell>
          <cell r="BD7">
            <v>105.36211699164343</v>
          </cell>
          <cell r="BE7">
            <v>903.40431319065328</v>
          </cell>
          <cell r="BG7">
            <v>4307.6151566096551</v>
          </cell>
        </row>
        <row r="8">
          <cell r="A8">
            <v>1984</v>
          </cell>
          <cell r="C8">
            <v>28.082170035048136</v>
          </cell>
          <cell r="F8">
            <v>616.33799999999997</v>
          </cell>
          <cell r="G8">
            <v>-2.7439260123049869</v>
          </cell>
          <cell r="N8">
            <v>3370.1060000000002</v>
          </cell>
          <cell r="P8">
            <v>3893.9610598008799</v>
          </cell>
          <cell r="R8">
            <v>12923.196059800879</v>
          </cell>
          <cell r="S8">
            <v>6.4925622403158911</v>
          </cell>
          <cell r="U8">
            <v>6373.7397563760951</v>
          </cell>
          <cell r="V8">
            <v>2.9551431792137928</v>
          </cell>
          <cell r="X8">
            <v>29.39350582920488</v>
          </cell>
          <cell r="AG8">
            <v>1990.1432498001839</v>
          </cell>
          <cell r="AZ8">
            <v>265.71929005685888</v>
          </cell>
          <cell r="BA8">
            <v>8.3425354858933218</v>
          </cell>
          <cell r="BC8">
            <v>2503</v>
          </cell>
          <cell r="BD8">
            <v>-15.123770769752454</v>
          </cell>
          <cell r="BE8">
            <v>1379.9627501998164</v>
          </cell>
          <cell r="BG8">
            <v>3434.8178822776317</v>
          </cell>
        </row>
        <row r="9">
          <cell r="A9">
            <v>1985</v>
          </cell>
          <cell r="B9">
            <v>5825.7879999999986</v>
          </cell>
          <cell r="C9">
            <v>15.527056346376433</v>
          </cell>
          <cell r="D9">
            <v>40293</v>
          </cell>
          <cell r="F9">
            <v>767.25700000000006</v>
          </cell>
          <cell r="G9">
            <v>24.486401941791701</v>
          </cell>
          <cell r="N9">
            <v>3817.0929999999998</v>
          </cell>
          <cell r="P9">
            <v>4366.224988670132</v>
          </cell>
          <cell r="R9">
            <v>14776.362988670131</v>
          </cell>
          <cell r="S9">
            <v>14.339849989846897</v>
          </cell>
          <cell r="U9">
            <v>6943.2198564489081</v>
          </cell>
          <cell r="V9">
            <v>8.934787453521654</v>
          </cell>
          <cell r="W9">
            <v>5632.3370142651393</v>
          </cell>
          <cell r="X9">
            <v>17.903547533980369</v>
          </cell>
          <cell r="AA9">
            <v>6393.9779934761864</v>
          </cell>
          <cell r="AB9">
            <v>18.593987855882709</v>
          </cell>
          <cell r="AG9">
            <v>2653.8482653192946</v>
          </cell>
          <cell r="AN9">
            <v>926.54219697918154</v>
          </cell>
          <cell r="AZ9">
            <v>193.45098573485939</v>
          </cell>
          <cell r="BA9">
            <v>-27.197236717942253</v>
          </cell>
          <cell r="BC9">
            <v>2629</v>
          </cell>
          <cell r="BD9">
            <v>5.0339592489013096</v>
          </cell>
          <cell r="BE9">
            <v>1163.2447346807053</v>
          </cell>
          <cell r="BG9">
            <v>3439.6827916909506</v>
          </cell>
        </row>
        <row r="10">
          <cell r="A10">
            <v>1986</v>
          </cell>
          <cell r="B10">
            <v>5713.277000000001</v>
          </cell>
          <cell r="C10">
            <v>-1.9312580547043212</v>
          </cell>
          <cell r="D10">
            <v>35877</v>
          </cell>
          <cell r="F10">
            <v>887.9559999999999</v>
          </cell>
          <cell r="G10">
            <v>15.731234775309954</v>
          </cell>
          <cell r="N10">
            <v>4168.7029999999995</v>
          </cell>
          <cell r="P10">
            <v>3882.6249761343024</v>
          </cell>
          <cell r="R10">
            <v>14652.560976134304</v>
          </cell>
          <cell r="S10">
            <v>-0.83783819219082067</v>
          </cell>
          <cell r="U10">
            <v>7615.8837557798624</v>
          </cell>
          <cell r="V10">
            <v>9.6880685508781603</v>
          </cell>
          <cell r="W10">
            <v>5516.6363134775702</v>
          </cell>
          <cell r="X10">
            <v>-2.0542219063690874</v>
          </cell>
          <cell r="AA10">
            <v>6399.0804637864094</v>
          </cell>
          <cell r="AB10">
            <v>7.9801186607597607E-2</v>
          </cell>
          <cell r="AG10">
            <v>3223.7511129307927</v>
          </cell>
          <cell r="AN10">
            <v>715.18377945322777</v>
          </cell>
          <cell r="AU10">
            <v>5347</v>
          </cell>
          <cell r="AV10" t="e">
            <v>#DIV/0!</v>
          </cell>
          <cell r="AW10">
            <v>353</v>
          </cell>
          <cell r="AX10">
            <v>5628</v>
          </cell>
          <cell r="AZ10">
            <v>196.64068652243077</v>
          </cell>
          <cell r="BA10">
            <v>1.6488418373546754</v>
          </cell>
          <cell r="BC10">
            <v>2202</v>
          </cell>
          <cell r="BD10">
            <v>-16.241917078737167</v>
          </cell>
          <cell r="BE10">
            <v>944.9518870692068</v>
          </cell>
          <cell r="BG10">
            <v>3167.4411966810749</v>
          </cell>
          <cell r="BI10">
            <v>3438.4543800361262</v>
          </cell>
          <cell r="BO10">
            <v>7530</v>
          </cell>
        </row>
        <row r="11">
          <cell r="A11">
            <v>1987</v>
          </cell>
          <cell r="B11">
            <v>5242.0380000000005</v>
          </cell>
          <cell r="C11">
            <v>-8.2481385026491836</v>
          </cell>
          <cell r="D11">
            <v>32536</v>
          </cell>
          <cell r="F11">
            <v>939.08999999999992</v>
          </cell>
          <cell r="G11">
            <v>5.7586186702944797</v>
          </cell>
          <cell r="N11">
            <v>4536.1820000000007</v>
          </cell>
          <cell r="P11">
            <v>3811.408888485219</v>
          </cell>
          <cell r="R11">
            <v>14528.71888848522</v>
          </cell>
          <cell r="S11">
            <v>-0.84519073389828225</v>
          </cell>
          <cell r="U11">
            <v>7329.2198344763456</v>
          </cell>
          <cell r="V11">
            <v>-3.7640270058738934</v>
          </cell>
          <cell r="W11">
            <v>5021.7078717083168</v>
          </cell>
          <cell r="X11">
            <v>-8.9715619019529118</v>
          </cell>
          <cell r="AA11">
            <v>5956.1732038386881</v>
          </cell>
          <cell r="AB11">
            <v>-6.9214203892921216</v>
          </cell>
          <cell r="AF11">
            <v>-4.646575342465753</v>
          </cell>
          <cell r="AG11">
            <v>3368.2177408801899</v>
          </cell>
          <cell r="AN11">
            <v>900.58546102224932</v>
          </cell>
          <cell r="AU11">
            <v>5707</v>
          </cell>
          <cell r="AV11">
            <v>6.73274733495417</v>
          </cell>
          <cell r="AW11">
            <v>386</v>
          </cell>
          <cell r="AX11">
            <v>5995</v>
          </cell>
          <cell r="AY11">
            <v>6.5209665955934693</v>
          </cell>
          <cell r="AZ11">
            <v>220.33012829168365</v>
          </cell>
          <cell r="BA11">
            <v>12.047070312964259</v>
          </cell>
          <cell r="BC11">
            <v>2172</v>
          </cell>
          <cell r="BD11">
            <v>-1.3623978201634857</v>
          </cell>
          <cell r="BE11">
            <v>1167.9642591198108</v>
          </cell>
          <cell r="BG11">
            <v>2910.8234274629694</v>
          </cell>
          <cell r="BI11">
            <v>3060.2575172559073</v>
          </cell>
          <cell r="BO11">
            <v>7101</v>
          </cell>
        </row>
        <row r="12">
          <cell r="A12">
            <v>1988</v>
          </cell>
          <cell r="B12">
            <v>5338.3419999999996</v>
          </cell>
          <cell r="C12">
            <v>1.8371480710364763</v>
          </cell>
          <cell r="D12">
            <v>31852</v>
          </cell>
          <cell r="F12">
            <v>1042.479</v>
          </cell>
          <cell r="G12">
            <v>11.009487908507175</v>
          </cell>
          <cell r="N12">
            <v>5041.3530000000001</v>
          </cell>
          <cell r="P12">
            <v>3606.4259165950466</v>
          </cell>
          <cell r="R12">
            <v>15028.599916595047</v>
          </cell>
          <cell r="S12">
            <v>3.4406407884043366</v>
          </cell>
          <cell r="U12">
            <v>7734.9695781934024</v>
          </cell>
          <cell r="V12">
            <v>5.5360564000062729</v>
          </cell>
          <cell r="W12">
            <v>5169.8375935294234</v>
          </cell>
          <cell r="X12">
            <v>2.9497877137706716</v>
          </cell>
          <cell r="AA12">
            <v>6207.4608687852142</v>
          </cell>
          <cell r="AB12">
            <v>4.2189448887177017</v>
          </cell>
          <cell r="AF12">
            <v>1.8043902999655304</v>
          </cell>
          <cell r="AG12">
            <v>3893.9788616751443</v>
          </cell>
          <cell r="AN12">
            <v>900.640200855942</v>
          </cell>
          <cell r="AU12">
            <v>6303</v>
          </cell>
          <cell r="AV12">
            <v>10.443315226914308</v>
          </cell>
          <cell r="AW12">
            <v>631</v>
          </cell>
          <cell r="AX12">
            <v>6788</v>
          </cell>
          <cell r="AY12">
            <v>13.22768974145121</v>
          </cell>
          <cell r="AZ12">
            <v>168.50440647057621</v>
          </cell>
          <cell r="BA12">
            <v>-23.521849791009085</v>
          </cell>
          <cell r="BC12">
            <v>1812</v>
          </cell>
          <cell r="BD12">
            <v>-16.574585635359117</v>
          </cell>
          <cell r="BE12">
            <v>1147.3741383248557</v>
          </cell>
          <cell r="BG12">
            <v>2705.7857157391045</v>
          </cell>
          <cell r="BI12">
            <v>2930.4800147212554</v>
          </cell>
          <cell r="BO12">
            <v>6461</v>
          </cell>
        </row>
        <row r="13">
          <cell r="A13">
            <v>1989</v>
          </cell>
          <cell r="B13">
            <v>6339.5789999999988</v>
          </cell>
          <cell r="C13">
            <v>18.755579916011357</v>
          </cell>
          <cell r="D13">
            <v>38635</v>
          </cell>
          <cell r="F13">
            <v>1143.992</v>
          </cell>
          <cell r="G13">
            <v>9.7376541877582046</v>
          </cell>
          <cell r="N13">
            <v>6237.8190000000004</v>
          </cell>
          <cell r="P13">
            <v>3581.7941597626441</v>
          </cell>
          <cell r="R13">
            <v>17303.184159762644</v>
          </cell>
          <cell r="S13">
            <v>15.13503756697876</v>
          </cell>
          <cell r="U13">
            <v>8522.756149963463</v>
          </cell>
          <cell r="V13">
            <v>10.184740402741932</v>
          </cell>
          <cell r="W13">
            <v>6152.5817201442824</v>
          </cell>
          <cell r="X13">
            <v>19.009187597012005</v>
          </cell>
          <cell r="AA13">
            <v>7293.0556063357526</v>
          </cell>
          <cell r="AB13">
            <v>17.488547418954358</v>
          </cell>
          <cell r="AF13">
            <v>9.189433280650249</v>
          </cell>
          <cell r="AG13">
            <v>5018.1882613511525</v>
          </cell>
          <cell r="AN13">
            <v>968.72258591164018</v>
          </cell>
          <cell r="AU13">
            <v>7759</v>
          </cell>
          <cell r="AV13">
            <v>23.100111058226247</v>
          </cell>
          <cell r="AW13">
            <v>1086</v>
          </cell>
          <cell r="AX13">
            <v>8612</v>
          </cell>
          <cell r="AY13">
            <v>26.870948733058331</v>
          </cell>
          <cell r="AZ13">
            <v>186.99727985571644</v>
          </cell>
          <cell r="BA13">
            <v>10.974712040168155</v>
          </cell>
          <cell r="BC13">
            <v>1597</v>
          </cell>
          <cell r="BD13">
            <v>-11.865342163355407</v>
          </cell>
          <cell r="BE13">
            <v>1219.6307386488479</v>
          </cell>
          <cell r="BG13">
            <v>2613.0715738510039</v>
          </cell>
          <cell r="BI13">
            <v>3482.7822938359018</v>
          </cell>
          <cell r="BO13">
            <v>6529</v>
          </cell>
        </row>
        <row r="14">
          <cell r="A14">
            <v>1990</v>
          </cell>
          <cell r="B14">
            <v>5698.630000000001</v>
          </cell>
          <cell r="C14">
            <v>-10.110277038901128</v>
          </cell>
          <cell r="D14">
            <v>30016</v>
          </cell>
          <cell r="F14">
            <v>1218.3110000000001</v>
          </cell>
          <cell r="G14">
            <v>6.4964615137169002</v>
          </cell>
          <cell r="N14">
            <v>6932.14</v>
          </cell>
          <cell r="P14">
            <v>4378.8895916662368</v>
          </cell>
          <cell r="R14">
            <v>18227.970591666235</v>
          </cell>
          <cell r="S14">
            <v>5.3446026081957587</v>
          </cell>
          <cell r="U14">
            <v>9054</v>
          </cell>
          <cell r="V14">
            <v>6.2332400539092614</v>
          </cell>
          <cell r="W14">
            <v>5491.9152708311822</v>
          </cell>
          <cell r="X14">
            <v>-10.738036150743028</v>
          </cell>
          <cell r="AA14">
            <v>6709.5353054115076</v>
          </cell>
          <cell r="AB14">
            <v>-8.0010400636095333</v>
          </cell>
          <cell r="AF14">
            <v>-5.8416046319272112</v>
          </cell>
          <cell r="AG14">
            <v>5552.3696449467852</v>
          </cell>
          <cell r="AN14">
            <v>863.68726900709555</v>
          </cell>
          <cell r="AU14">
            <v>8346</v>
          </cell>
          <cell r="AV14">
            <v>7.5654079133909091</v>
          </cell>
          <cell r="AW14">
            <v>719</v>
          </cell>
          <cell r="AX14">
            <v>8998</v>
          </cell>
          <cell r="AY14">
            <v>4.482117974918709</v>
          </cell>
          <cell r="AZ14">
            <v>206.71472916881885</v>
          </cell>
          <cell r="BA14">
            <v>10.544243920722284</v>
          </cell>
          <cell r="BC14">
            <v>1699</v>
          </cell>
          <cell r="BD14">
            <v>6.3869755792110183</v>
          </cell>
          <cell r="BE14">
            <v>1379.7703550532151</v>
          </cell>
          <cell r="BG14">
            <v>3515.2023226591414</v>
          </cell>
          <cell r="BI14">
            <v>3312.6216276991486</v>
          </cell>
          <cell r="BO14">
            <v>7906</v>
          </cell>
        </row>
        <row r="15">
          <cell r="A15">
            <v>1991</v>
          </cell>
          <cell r="B15">
            <v>4218.2980000000007</v>
          </cell>
          <cell r="C15">
            <v>-25.976980432138951</v>
          </cell>
          <cell r="D15">
            <v>23580</v>
          </cell>
          <cell r="F15">
            <v>1020.3820000000001</v>
          </cell>
          <cell r="G15">
            <v>-16.246180162536504</v>
          </cell>
          <cell r="N15">
            <v>5614.5930000000008</v>
          </cell>
          <cell r="P15">
            <v>4100.6313961444757</v>
          </cell>
          <cell r="R15">
            <v>14953.904396144477</v>
          </cell>
          <cell r="S15">
            <v>-17.961770231397288</v>
          </cell>
          <cell r="U15">
            <v>8115</v>
          </cell>
          <cell r="V15">
            <v>-10.371106693174292</v>
          </cell>
          <cell r="W15">
            <v>4023.1256410601563</v>
          </cell>
          <cell r="X15">
            <v>-26.744579210318548</v>
          </cell>
          <cell r="AA15">
            <v>5040.2540328793593</v>
          </cell>
          <cell r="AB15">
            <v>-24.879238226614685</v>
          </cell>
          <cell r="AF15">
            <v>-21.126605907543649</v>
          </cell>
          <cell r="AG15">
            <v>4071.3439783249059</v>
          </cell>
          <cell r="AN15">
            <v>748.4961033149101</v>
          </cell>
          <cell r="AU15">
            <v>6337</v>
          </cell>
          <cell r="AV15">
            <v>-24.071411454589018</v>
          </cell>
          <cell r="AW15">
            <v>153</v>
          </cell>
          <cell r="AX15">
            <v>6532</v>
          </cell>
          <cell r="AY15">
            <v>-27.406090242276061</v>
          </cell>
          <cell r="AZ15">
            <v>195.17235893984434</v>
          </cell>
          <cell r="BA15">
            <v>-5.5837193002092</v>
          </cell>
          <cell r="BC15">
            <v>1665</v>
          </cell>
          <cell r="BD15">
            <v>-2.0011771630370823</v>
          </cell>
          <cell r="BE15">
            <v>1543.2490216750948</v>
          </cell>
          <cell r="BG15">
            <v>3352.1352928295655</v>
          </cell>
          <cell r="BI15">
            <v>1881.1897183746978</v>
          </cell>
          <cell r="BO15">
            <v>6871</v>
          </cell>
        </row>
        <row r="16">
          <cell r="A16">
            <v>1992</v>
          </cell>
          <cell r="B16">
            <v>3941.4169999999999</v>
          </cell>
          <cell r="C16">
            <v>-6.563808436483165</v>
          </cell>
          <cell r="D16">
            <v>25421</v>
          </cell>
          <cell r="F16">
            <v>998.42700000000013</v>
          </cell>
          <cell r="G16">
            <v>-2.1516451681821036</v>
          </cell>
          <cell r="N16">
            <v>4142.9529999999995</v>
          </cell>
          <cell r="P16">
            <v>3312.0865455401358</v>
          </cell>
          <cell r="R16">
            <v>12394.883545540135</v>
          </cell>
          <cell r="S16">
            <v>-17.11272710332512</v>
          </cell>
          <cell r="U16">
            <v>7403</v>
          </cell>
          <cell r="V16">
            <v>-8.7738755391250756</v>
          </cell>
          <cell r="W16">
            <v>3785.0193690557599</v>
          </cell>
          <cell r="X16">
            <v>-5.9184398710861981</v>
          </cell>
          <cell r="AA16">
            <v>4782.1835754988851</v>
          </cell>
          <cell r="AB16">
            <v>-5.1201875083475841</v>
          </cell>
          <cell r="AF16">
            <v>-5.1232075734372824</v>
          </cell>
          <cell r="AG16">
            <v>2901.2919682058705</v>
          </cell>
          <cell r="AN16">
            <v>609.01783985118891</v>
          </cell>
          <cell r="AU16">
            <v>4783</v>
          </cell>
          <cell r="AV16">
            <v>-24.522644784598391</v>
          </cell>
          <cell r="AW16">
            <v>220</v>
          </cell>
          <cell r="AX16">
            <v>4993</v>
          </cell>
          <cell r="AY16">
            <v>-23.560930802204528</v>
          </cell>
          <cell r="AZ16">
            <v>156.39763094424006</v>
          </cell>
          <cell r="BA16">
            <v>-19.866915687356812</v>
          </cell>
          <cell r="BC16">
            <v>1707</v>
          </cell>
          <cell r="BD16">
            <v>2.522522522522519</v>
          </cell>
          <cell r="BE16">
            <v>1241.661031794129</v>
          </cell>
          <cell r="BG16">
            <v>2703.0687056889469</v>
          </cell>
          <cell r="BI16">
            <v>2815.6098380158078</v>
          </cell>
          <cell r="BO16">
            <v>6847</v>
          </cell>
        </row>
        <row r="17">
          <cell r="A17">
            <v>1993</v>
          </cell>
          <cell r="B17">
            <v>4586.3249999999998</v>
          </cell>
          <cell r="C17">
            <v>16.362338722342741</v>
          </cell>
          <cell r="D17">
            <v>28154</v>
          </cell>
          <cell r="F17">
            <v>1069.501</v>
          </cell>
          <cell r="G17">
            <v>7.1185975539523438</v>
          </cell>
          <cell r="N17">
            <v>3649.0570000000002</v>
          </cell>
          <cell r="P17">
            <v>3598.0125843597916</v>
          </cell>
          <cell r="R17">
            <v>12902.895584359791</v>
          </cell>
          <cell r="S17">
            <v>4.0985624185428282</v>
          </cell>
          <cell r="U17">
            <v>7709</v>
          </cell>
          <cell r="V17">
            <v>4.1334594083479725</v>
          </cell>
          <cell r="W17">
            <v>4421.4520257097074</v>
          </cell>
          <cell r="X17">
            <v>16.814515187348089</v>
          </cell>
          <cell r="AA17">
            <v>5490.2332443333562</v>
          </cell>
          <cell r="AB17">
            <v>14.805990979980432</v>
          </cell>
          <cell r="AF17">
            <v>15.539251650770369</v>
          </cell>
          <cell r="AG17">
            <v>2737.6982149305218</v>
          </cell>
          <cell r="AN17">
            <v>708.31849909859181</v>
          </cell>
          <cell r="AU17">
            <v>4730</v>
          </cell>
          <cell r="AV17">
            <v>-1.1080911561781259</v>
          </cell>
          <cell r="AW17">
            <v>1192</v>
          </cell>
          <cell r="AX17">
            <v>5617</v>
          </cell>
          <cell r="AY17">
            <v>12.497496495093131</v>
          </cell>
          <cell r="AZ17">
            <v>164.8729742902924</v>
          </cell>
          <cell r="BA17">
            <v>5.4190995700401867</v>
          </cell>
          <cell r="BC17">
            <v>1367</v>
          </cell>
          <cell r="BD17">
            <v>-19.917984768599883</v>
          </cell>
          <cell r="BE17">
            <v>911.35878506947847</v>
          </cell>
          <cell r="BG17">
            <v>2889.6940852611997</v>
          </cell>
          <cell r="BI17">
            <v>3185.3543740026789</v>
          </cell>
          <cell r="BO17">
            <v>5911</v>
          </cell>
        </row>
        <row r="18">
          <cell r="A18">
            <v>1994</v>
          </cell>
          <cell r="B18">
            <v>5094.8490000000002</v>
          </cell>
          <cell r="C18">
            <v>11.087831760723454</v>
          </cell>
          <cell r="D18">
            <v>31466</v>
          </cell>
          <cell r="F18">
            <v>1183.434</v>
          </cell>
          <cell r="G18">
            <v>10.6529119654867</v>
          </cell>
          <cell r="N18">
            <v>3456.6080000000002</v>
          </cell>
          <cell r="P18">
            <v>4001.2069750889095</v>
          </cell>
          <cell r="R18">
            <v>13736.097975088909</v>
          </cell>
          <cell r="S18">
            <v>6.4574837894455506</v>
          </cell>
          <cell r="U18">
            <v>8273</v>
          </cell>
          <cell r="V18">
            <v>7.3161240108963632</v>
          </cell>
          <cell r="W18">
            <v>4922.413062991599</v>
          </cell>
          <cell r="X18">
            <v>11.330237993512551</v>
          </cell>
          <cell r="AA18">
            <v>6103.3565070767563</v>
          </cell>
          <cell r="AB18">
            <v>11.167526687071527</v>
          </cell>
          <cell r="AF18">
            <v>15.798831597663199</v>
          </cell>
          <cell r="AG18">
            <v>2482.5461838219871</v>
          </cell>
          <cell r="AN18">
            <v>1049.5792577532623</v>
          </cell>
          <cell r="AU18">
            <v>4770</v>
          </cell>
          <cell r="AV18">
            <v>0.84566596194504129</v>
          </cell>
          <cell r="AW18">
            <v>440</v>
          </cell>
          <cell r="AX18">
            <v>5146</v>
          </cell>
          <cell r="AY18">
            <v>-8.3852590350721012</v>
          </cell>
          <cell r="AZ18">
            <v>172.4359370084012</v>
          </cell>
          <cell r="BA18">
            <v>4.5871451950594722</v>
          </cell>
          <cell r="BC18">
            <v>1366</v>
          </cell>
          <cell r="BD18">
            <v>-7.3152889539140897E-2</v>
          </cell>
          <cell r="BE18">
            <v>974.06181617801303</v>
          </cell>
          <cell r="BG18">
            <v>2951.6277173356475</v>
          </cell>
          <cell r="BI18">
            <v>2850.3839735630963</v>
          </cell>
          <cell r="BO18">
            <v>6677</v>
          </cell>
        </row>
        <row r="19">
          <cell r="A19">
            <v>1995</v>
          </cell>
          <cell r="B19">
            <v>5095.6489999999994</v>
          </cell>
          <cell r="C19">
            <v>1.5702133664796669E-2</v>
          </cell>
          <cell r="D19">
            <v>29459</v>
          </cell>
          <cell r="F19">
            <v>1253.444</v>
          </cell>
          <cell r="G19">
            <v>5.9158347656058652</v>
          </cell>
          <cell r="N19">
            <v>4058.2969999999996</v>
          </cell>
          <cell r="P19">
            <v>4065.543855464874</v>
          </cell>
          <cell r="R19">
            <v>14472.933855464873</v>
          </cell>
          <cell r="S19">
            <v>5.3642299415179728</v>
          </cell>
          <cell r="U19">
            <v>8666</v>
          </cell>
          <cell r="V19">
            <v>4.7503928441919419</v>
          </cell>
          <cell r="W19">
            <v>4959.6073055320876</v>
          </cell>
          <cell r="X19">
            <v>0.75560994302017825</v>
          </cell>
          <cell r="AA19">
            <v>6203.9809457639331</v>
          </cell>
          <cell r="AB19">
            <v>1.648673784179322</v>
          </cell>
          <cell r="AF19">
            <v>-1.0089932002632196</v>
          </cell>
          <cell r="AG19">
            <v>2798.8878334697083</v>
          </cell>
          <cell r="AN19">
            <v>719.40577910896945</v>
          </cell>
          <cell r="AU19">
            <v>5351</v>
          </cell>
          <cell r="AV19">
            <v>12.180293501048212</v>
          </cell>
          <cell r="AW19">
            <v>-342</v>
          </cell>
          <cell r="AX19">
            <v>5174</v>
          </cell>
          <cell r="AY19">
            <v>0.54411193159735749</v>
          </cell>
          <cell r="AZ19">
            <v>136.04169446791184</v>
          </cell>
          <cell r="BA19">
            <v>-21.10594993821746</v>
          </cell>
          <cell r="BC19">
            <v>1043</v>
          </cell>
          <cell r="BD19">
            <v>-23.645680819912151</v>
          </cell>
          <cell r="BE19">
            <v>1259.4091665302913</v>
          </cell>
          <cell r="BG19">
            <v>3346.1380763559046</v>
          </cell>
          <cell r="BI19">
            <v>2225.3407028777383</v>
          </cell>
          <cell r="BO19">
            <v>7521</v>
          </cell>
        </row>
        <row r="20">
          <cell r="A20">
            <v>1996</v>
          </cell>
          <cell r="B20">
            <v>4469.6409999999996</v>
          </cell>
          <cell r="C20">
            <v>-12.285147583752332</v>
          </cell>
          <cell r="D20">
            <v>23675</v>
          </cell>
          <cell r="F20">
            <v>1216.08</v>
          </cell>
          <cell r="G20">
            <v>-2.9809070050197728</v>
          </cell>
          <cell r="N20">
            <v>4827.0169999999998</v>
          </cell>
          <cell r="P20">
            <v>3878.414667096929</v>
          </cell>
          <cell r="R20">
            <v>14391.152667096929</v>
          </cell>
          <cell r="S20">
            <v>-0.56506295948464125</v>
          </cell>
          <cell r="U20">
            <v>8660</v>
          </cell>
          <cell r="V20">
            <v>-6.9236095084235227E-2</v>
          </cell>
          <cell r="W20">
            <v>4274.8390319215478</v>
          </cell>
          <cell r="X20">
            <v>-13.806905091996494</v>
          </cell>
          <cell r="AA20">
            <v>5433.2287927686602</v>
          </cell>
          <cell r="AB20">
            <v>-12.423509352032113</v>
          </cell>
          <cell r="AF20">
            <v>-6.8136494571238604</v>
          </cell>
          <cell r="AG20">
            <v>3548.1825011202027</v>
          </cell>
          <cell r="AN20">
            <v>953.94722360944945</v>
          </cell>
          <cell r="AU20">
            <v>6742</v>
          </cell>
          <cell r="AV20">
            <v>25.995141095122399</v>
          </cell>
          <cell r="AW20">
            <v>393</v>
          </cell>
          <cell r="AX20">
            <v>7071</v>
          </cell>
          <cell r="AY20">
            <v>36.664089679165059</v>
          </cell>
          <cell r="AZ20">
            <v>194.80196807845186</v>
          </cell>
          <cell r="BA20">
            <v>43.192841606658902</v>
          </cell>
          <cell r="BC20">
            <v>1531</v>
          </cell>
          <cell r="BD20">
            <v>46.788111217641415</v>
          </cell>
          <cell r="BE20">
            <v>1278.8344988797971</v>
          </cell>
          <cell r="BG20">
            <v>2924.4674434874796</v>
          </cell>
          <cell r="BI20">
            <v>2443.2058504013839</v>
          </cell>
          <cell r="BO20">
            <v>6697</v>
          </cell>
        </row>
        <row r="21">
          <cell r="A21">
            <v>1997</v>
          </cell>
          <cell r="B21">
            <v>4515.8810000000003</v>
          </cell>
          <cell r="C21">
            <v>1.0345349883805088</v>
          </cell>
          <cell r="D21">
            <v>24699</v>
          </cell>
          <cell r="F21">
            <v>1341.7339999999999</v>
          </cell>
          <cell r="G21">
            <v>10.332708374449041</v>
          </cell>
          <cell r="N21">
            <v>5323.3849999999993</v>
          </cell>
          <cell r="P21">
            <v>4044.9775911534211</v>
          </cell>
          <cell r="R21">
            <v>15225.97759115342</v>
          </cell>
          <cell r="S21">
            <v>5.8009594044901247</v>
          </cell>
          <cell r="U21">
            <v>9102</v>
          </cell>
          <cell r="V21">
            <v>5.1039260969976796</v>
          </cell>
          <cell r="W21">
            <v>4372.9426795488616</v>
          </cell>
          <cell r="X21">
            <v>2.2949085777205536</v>
          </cell>
          <cell r="AA21">
            <v>5651.1417632634621</v>
          </cell>
          <cell r="AB21">
            <v>4.0107453377415725</v>
          </cell>
          <cell r="AF21">
            <v>7.454523837831406</v>
          </cell>
          <cell r="AG21">
            <v>4179.3158396361669</v>
          </cell>
          <cell r="AN21">
            <v>1560.4077535961655</v>
          </cell>
          <cell r="AU21">
            <v>8599</v>
          </cell>
          <cell r="AV21">
            <v>27.543755562147719</v>
          </cell>
          <cell r="AW21">
            <v>774</v>
          </cell>
          <cell r="AX21">
            <v>9196</v>
          </cell>
          <cell r="AY21">
            <v>30.052326403620413</v>
          </cell>
          <cell r="AZ21">
            <v>142.93832045113868</v>
          </cell>
          <cell r="BA21">
            <v>-26.623780108025564</v>
          </cell>
          <cell r="BC21">
            <v>668</v>
          </cell>
          <cell r="BD21">
            <v>-56.368386675375568</v>
          </cell>
          <cell r="BE21">
            <v>1144.0691603638325</v>
          </cell>
          <cell r="BG21">
            <v>2484.5698375572556</v>
          </cell>
          <cell r="BI21">
            <v>2221.8877653423742</v>
          </cell>
          <cell r="BO21">
            <v>4944</v>
          </cell>
        </row>
        <row r="22">
          <cell r="A22">
            <v>1998</v>
          </cell>
          <cell r="B22">
            <v>6113.8830000000007</v>
          </cell>
          <cell r="C22">
            <v>35.386273464690497</v>
          </cell>
          <cell r="D22">
            <v>33602</v>
          </cell>
          <cell r="F22">
            <v>1566.51</v>
          </cell>
          <cell r="G22">
            <v>16.752649929121578</v>
          </cell>
          <cell r="N22">
            <v>4728.2510000000002</v>
          </cell>
          <cell r="P22">
            <v>5086.9387661292312</v>
          </cell>
          <cell r="R22">
            <v>17495.582766129231</v>
          </cell>
          <cell r="S22">
            <v>14.906137628197325</v>
          </cell>
          <cell r="U22">
            <v>10221</v>
          </cell>
          <cell r="V22">
            <v>12.294001318391556</v>
          </cell>
          <cell r="W22">
            <v>6013.203547007457</v>
          </cell>
          <cell r="X22">
            <v>37.509315526354307</v>
          </cell>
          <cell r="AA22">
            <v>7493.4496134168185</v>
          </cell>
          <cell r="AB22">
            <v>32.600630586365732</v>
          </cell>
          <cell r="AF22">
            <v>28.070369550785568</v>
          </cell>
          <cell r="AG22">
            <v>3577.9162177456324</v>
          </cell>
          <cell r="AN22">
            <v>2499.4194153051571</v>
          </cell>
          <cell r="AU22">
            <v>8529</v>
          </cell>
          <cell r="AV22">
            <v>-0.81404814513315049</v>
          </cell>
          <cell r="AW22">
            <v>339</v>
          </cell>
          <cell r="AX22">
            <v>8813</v>
          </cell>
          <cell r="AY22">
            <v>-4.1648542844715086</v>
          </cell>
          <cell r="AZ22">
            <v>100.6794529925437</v>
          </cell>
          <cell r="BA22">
            <v>-29.564407448764264</v>
          </cell>
          <cell r="BC22">
            <v>841</v>
          </cell>
          <cell r="BD22">
            <v>25.898203592814362</v>
          </cell>
          <cell r="BE22">
            <v>1150.3347822543678</v>
          </cell>
          <cell r="BG22">
            <v>2587.5193508240741</v>
          </cell>
          <cell r="BI22">
            <v>2270.2024803383752</v>
          </cell>
          <cell r="BO22">
            <v>5993</v>
          </cell>
        </row>
        <row r="23">
          <cell r="A23">
            <v>1999</v>
          </cell>
          <cell r="B23">
            <v>7229.692</v>
          </cell>
          <cell r="C23">
            <v>18.250414671003679</v>
          </cell>
          <cell r="D23">
            <v>37472</v>
          </cell>
          <cell r="F23">
            <v>1683.354</v>
          </cell>
          <cell r="G23">
            <v>7.4588735469291567</v>
          </cell>
          <cell r="N23">
            <v>5501.9550000000008</v>
          </cell>
          <cell r="P23">
            <v>6237.7456781055507</v>
          </cell>
          <cell r="R23">
            <v>20652.746678105552</v>
          </cell>
          <cell r="S23">
            <v>18.045491563095961</v>
          </cell>
          <cell r="U23">
            <v>11222</v>
          </cell>
          <cell r="V23">
            <v>9.7935622737501227</v>
          </cell>
          <cell r="W23">
            <v>7072.5012602140869</v>
          </cell>
          <cell r="X23">
            <v>17.616195841795545</v>
          </cell>
          <cell r="AA23">
            <v>8683.6165158330186</v>
          </cell>
          <cell r="AB23">
            <v>15.882763797934118</v>
          </cell>
          <cell r="AF23">
            <v>8.4319654427645894</v>
          </cell>
          <cell r="AG23">
            <v>4231.6404381087505</v>
          </cell>
          <cell r="AN23">
            <v>3462.8632651679491</v>
          </cell>
          <cell r="AU23">
            <v>10910</v>
          </cell>
          <cell r="AV23">
            <v>27.916520107867271</v>
          </cell>
          <cell r="AW23">
            <v>700</v>
          </cell>
          <cell r="AX23">
            <v>11449</v>
          </cell>
          <cell r="AY23">
            <v>29.910359695903786</v>
          </cell>
          <cell r="AZ23">
            <v>157.19073978591314</v>
          </cell>
          <cell r="BA23">
            <v>56.129910437191846</v>
          </cell>
          <cell r="BC23">
            <v>1082</v>
          </cell>
          <cell r="BD23">
            <v>28.656361474435201</v>
          </cell>
          <cell r="BE23">
            <v>1270.3145618912504</v>
          </cell>
          <cell r="BG23">
            <v>2774.8824129376017</v>
          </cell>
          <cell r="BI23">
            <v>3406.3735410041663</v>
          </cell>
          <cell r="BO23">
            <v>7441</v>
          </cell>
        </row>
        <row r="24">
          <cell r="A24">
            <v>2000</v>
          </cell>
          <cell r="B24">
            <v>9136.5529999999999</v>
          </cell>
          <cell r="C24">
            <v>26.375411289996855</v>
          </cell>
          <cell r="D24">
            <v>46441</v>
          </cell>
          <cell r="F24">
            <v>1996.2069999999999</v>
          </cell>
          <cell r="G24">
            <v>18.585098559185997</v>
          </cell>
          <cell r="N24">
            <v>5121.2389999999996</v>
          </cell>
          <cell r="P24">
            <v>5343.7153072028395</v>
          </cell>
          <cell r="R24">
            <v>21597.714307202841</v>
          </cell>
          <cell r="S24">
            <v>4.5755058338030619</v>
          </cell>
          <cell r="U24">
            <v>11994</v>
          </cell>
          <cell r="V24">
            <v>6.8793441454286119</v>
          </cell>
          <cell r="W24">
            <v>9027.6651338090851</v>
          </cell>
          <cell r="X24">
            <v>27.644588550215609</v>
          </cell>
          <cell r="AA24">
            <v>10955.038223080648</v>
          </cell>
          <cell r="AB24">
            <v>26.15755432205118</v>
          </cell>
          <cell r="AF24">
            <v>20.165723846705454</v>
          </cell>
          <cell r="AG24">
            <v>3980.3907630226377</v>
          </cell>
          <cell r="AN24">
            <v>2746.6186465130299</v>
          </cell>
          <cell r="AU24">
            <v>10240</v>
          </cell>
          <cell r="AV24">
            <v>-6.1411549037580171</v>
          </cell>
          <cell r="AW24">
            <v>-68</v>
          </cell>
          <cell r="AX24">
            <v>10245</v>
          </cell>
          <cell r="AY24">
            <v>-10.51620228840947</v>
          </cell>
          <cell r="AZ24">
            <v>108.88786619091479</v>
          </cell>
          <cell r="BA24">
            <v>-30.728828976048295</v>
          </cell>
          <cell r="BC24">
            <v>670</v>
          </cell>
          <cell r="BD24">
            <v>-38.077634011090581</v>
          </cell>
          <cell r="BE24">
            <v>1140.8482369773619</v>
          </cell>
          <cell r="BG24">
            <v>2597.0966606898096</v>
          </cell>
          <cell r="BI24">
            <v>3013.3333254134764</v>
          </cell>
          <cell r="BO24">
            <v>7480</v>
          </cell>
        </row>
        <row r="25">
          <cell r="A25">
            <v>2001</v>
          </cell>
          <cell r="B25">
            <v>7450.0839999999998</v>
          </cell>
          <cell r="C25">
            <v>-18.458482099321259</v>
          </cell>
          <cell r="D25">
            <v>33688</v>
          </cell>
          <cell r="F25">
            <v>1644.0450000000001</v>
          </cell>
          <cell r="G25">
            <v>-17.641557213254934</v>
          </cell>
          <cell r="N25">
            <v>5046.8770000000004</v>
          </cell>
          <cell r="P25">
            <v>4820.2288420568193</v>
          </cell>
          <cell r="R25">
            <v>18961.23484205682</v>
          </cell>
          <cell r="S25">
            <v>-12.207215206410782</v>
          </cell>
          <cell r="U25">
            <v>10411</v>
          </cell>
          <cell r="V25">
            <v>-13.198265799566455</v>
          </cell>
          <cell r="W25">
            <v>7379.7703365567841</v>
          </cell>
          <cell r="X25">
            <v>-18.253831669950269</v>
          </cell>
          <cell r="AA25">
            <v>8922.1875720514945</v>
          </cell>
          <cell r="AB25">
            <v>-18.556308153688018</v>
          </cell>
          <cell r="AF25">
            <v>-14.149317066702027</v>
          </cell>
          <cell r="AG25">
            <v>3826.5179722032394</v>
          </cell>
          <cell r="AN25">
            <v>2488.2132293301834</v>
          </cell>
          <cell r="AU25">
            <v>9439</v>
          </cell>
          <cell r="AV25">
            <v>-7.8222656250000018</v>
          </cell>
          <cell r="AW25">
            <v>44</v>
          </cell>
          <cell r="AX25">
            <v>9528</v>
          </cell>
          <cell r="AY25">
            <v>-6.9985358711566636</v>
          </cell>
          <cell r="AZ25">
            <v>70.313663443215773</v>
          </cell>
          <cell r="BA25">
            <v>-35.425620959516522</v>
          </cell>
          <cell r="BC25">
            <v>394</v>
          </cell>
          <cell r="BD25">
            <v>-41.194029850746276</v>
          </cell>
          <cell r="BE25">
            <v>1220.359027796761</v>
          </cell>
          <cell r="BG25">
            <v>2332.0156127266359</v>
          </cell>
          <cell r="BI25">
            <v>2458.6839315280963</v>
          </cell>
          <cell r="BO25">
            <v>6861</v>
          </cell>
        </row>
        <row r="26">
          <cell r="A26">
            <v>2002</v>
          </cell>
          <cell r="B26">
            <v>8917.4793441658421</v>
          </cell>
          <cell r="C26">
            <v>19.69635972112318</v>
          </cell>
          <cell r="D26">
            <v>46331</v>
          </cell>
          <cell r="F26">
            <v>1918.326</v>
          </cell>
          <cell r="G26">
            <v>16.683302464348593</v>
          </cell>
          <cell r="N26">
            <v>5459.1009999999997</v>
          </cell>
          <cell r="P26">
            <v>4991.528258872795</v>
          </cell>
          <cell r="R26">
            <v>21286.434603038637</v>
          </cell>
          <cell r="S26">
            <v>12.262913150700649</v>
          </cell>
          <cell r="U26">
            <v>11799</v>
          </cell>
          <cell r="V26">
            <v>13.332052636634328</v>
          </cell>
          <cell r="W26">
            <v>8807.351021921766</v>
          </cell>
          <cell r="X26">
            <v>19.344513721426395</v>
          </cell>
          <cell r="AA26">
            <v>10609.035681781474</v>
          </cell>
          <cell r="AB26">
            <v>18.906216621291215</v>
          </cell>
          <cell r="AF26">
            <v>17.701575532900836</v>
          </cell>
          <cell r="AG26">
            <v>4175.8444869594778</v>
          </cell>
          <cell r="AN26">
            <v>2812.8402408490556</v>
          </cell>
          <cell r="AU26">
            <v>10400</v>
          </cell>
          <cell r="AV26">
            <v>10.181163258819792</v>
          </cell>
          <cell r="AW26">
            <v>-510</v>
          </cell>
          <cell r="AX26">
            <v>10084</v>
          </cell>
          <cell r="AY26">
            <v>5.8354324097397159</v>
          </cell>
          <cell r="AZ26">
            <v>110.12832224407612</v>
          </cell>
          <cell r="BA26">
            <v>56.624355567839316</v>
          </cell>
          <cell r="BC26">
            <v>775</v>
          </cell>
          <cell r="BD26">
            <v>96.700507614213208</v>
          </cell>
          <cell r="BE26">
            <v>1283.2565130405219</v>
          </cell>
          <cell r="BG26">
            <v>2178.6880180237395</v>
          </cell>
          <cell r="BI26">
            <v>2786.285806551371</v>
          </cell>
          <cell r="BO26">
            <v>7738</v>
          </cell>
        </row>
      </sheetData>
      <sheetData sheetId="4" refreshError="1"/>
      <sheetData sheetId="5">
        <row r="10">
          <cell r="BI10">
            <v>1008.0963195073548</v>
          </cell>
        </row>
        <row r="11">
          <cell r="BI11">
            <v>781.75553613588124</v>
          </cell>
          <cell r="BJ11">
            <v>-22.45229736401415</v>
          </cell>
        </row>
        <row r="12">
          <cell r="BI12">
            <v>733.40739377597561</v>
          </cell>
          <cell r="BJ12">
            <v>-6.1845602781253621</v>
          </cell>
        </row>
        <row r="13">
          <cell r="BI13">
            <v>993.97561241128778</v>
          </cell>
          <cell r="BJ13">
            <v>35.528441742830942</v>
          </cell>
        </row>
        <row r="14">
          <cell r="BI14">
            <v>1321.0456408609441</v>
          </cell>
          <cell r="BJ14">
            <v>32.905236744814736</v>
          </cell>
        </row>
        <row r="15">
          <cell r="BI15">
            <v>1284.9500493786841</v>
          </cell>
          <cell r="BJ15">
            <v>-2.7323500692024605</v>
          </cell>
        </row>
        <row r="16">
          <cell r="BI16">
            <v>1415.4290612447821</v>
          </cell>
          <cell r="BJ16">
            <v>10.154403428303604</v>
          </cell>
        </row>
        <row r="17">
          <cell r="BI17">
            <v>1045.4643482783581</v>
          </cell>
          <cell r="BJ17">
            <v>-26.137990457894301</v>
          </cell>
        </row>
        <row r="18">
          <cell r="BI18">
            <v>864.31658868733689</v>
          </cell>
          <cell r="BJ18">
            <v>-17.32701453563006</v>
          </cell>
        </row>
        <row r="19">
          <cell r="BI19">
            <v>1090.2801724119893</v>
          </cell>
          <cell r="BJ19">
            <v>26.143612963373752</v>
          </cell>
        </row>
        <row r="20">
          <cell r="BI20">
            <v>1141.780442139546</v>
          </cell>
          <cell r="BJ20">
            <v>4.7235812436746905</v>
          </cell>
        </row>
        <row r="21">
          <cell r="BI21">
            <v>1165.9729827112164</v>
          </cell>
          <cell r="BJ21">
            <v>2.1188434902893238</v>
          </cell>
        </row>
        <row r="22">
          <cell r="BI22">
            <v>1104.9525974474959</v>
          </cell>
          <cell r="BJ22">
            <v>-5.2334304626708299</v>
          </cell>
        </row>
        <row r="23">
          <cell r="BI23">
            <v>887.67458822728122</v>
          </cell>
          <cell r="BJ23">
            <v>-19.664011806672921</v>
          </cell>
        </row>
        <row r="24">
          <cell r="BI24">
            <v>1369.9430897281341</v>
          </cell>
          <cell r="BJ24">
            <v>54.329425207942549</v>
          </cell>
        </row>
        <row r="25">
          <cell r="BI25">
            <v>1079.7845979064109</v>
          </cell>
          <cell r="BJ25">
            <v>-21.180331796067907</v>
          </cell>
        </row>
        <row r="26">
          <cell r="BI26">
            <v>779.10633648538806</v>
          </cell>
          <cell r="BJ26">
            <v>-27.846133571825938</v>
          </cell>
        </row>
      </sheetData>
      <sheetData sheetId="6">
        <row r="9">
          <cell r="A9">
            <v>1985</v>
          </cell>
        </row>
        <row r="10">
          <cell r="A10">
            <v>1986</v>
          </cell>
          <cell r="BI10">
            <v>356.59289069653209</v>
          </cell>
        </row>
        <row r="11">
          <cell r="A11">
            <v>1987</v>
          </cell>
          <cell r="BI11">
            <v>542.04504635527837</v>
          </cell>
          <cell r="BJ11">
            <v>52.006688999464636</v>
          </cell>
        </row>
        <row r="12">
          <cell r="A12">
            <v>1988</v>
          </cell>
          <cell r="BI12">
            <v>397.51051413148411</v>
          </cell>
          <cell r="BJ12">
            <v>-26.664671727128088</v>
          </cell>
        </row>
        <row r="13">
          <cell r="A13">
            <v>1989</v>
          </cell>
          <cell r="BI13">
            <v>699.99864901491878</v>
          </cell>
          <cell r="BJ13">
            <v>76.095631217286751</v>
          </cell>
        </row>
        <row r="14">
          <cell r="A14">
            <v>1990</v>
          </cell>
          <cell r="BI14">
            <v>1044.1746626763997</v>
          </cell>
          <cell r="BJ14">
            <v>49.16809684501915</v>
          </cell>
        </row>
        <row r="15">
          <cell r="A15">
            <v>1991</v>
          </cell>
          <cell r="BI15">
            <v>689.1593514239903</v>
          </cell>
          <cell r="BJ15">
            <v>-33.999609829876931</v>
          </cell>
        </row>
        <row r="16">
          <cell r="A16">
            <v>1992</v>
          </cell>
          <cell r="BI16">
            <v>659.27637037137447</v>
          </cell>
          <cell r="BJ16">
            <v>-4.3361496859716802</v>
          </cell>
        </row>
        <row r="17">
          <cell r="A17">
            <v>1993</v>
          </cell>
          <cell r="BI17">
            <v>577.21707891307437</v>
          </cell>
          <cell r="BJ17">
            <v>-12.446872836057443</v>
          </cell>
        </row>
        <row r="18">
          <cell r="A18">
            <v>1994</v>
          </cell>
          <cell r="BI18">
            <v>395.82150617127809</v>
          </cell>
          <cell r="BJ18">
            <v>-31.42588453608689</v>
          </cell>
        </row>
        <row r="19">
          <cell r="A19">
            <v>1995</v>
          </cell>
          <cell r="BI19">
            <v>892.17635597060939</v>
          </cell>
          <cell r="BJ19">
            <v>125.39865622777731</v>
          </cell>
        </row>
        <row r="20">
          <cell r="A20">
            <v>1996</v>
          </cell>
          <cell r="BI20">
            <v>721.47800958723792</v>
          </cell>
          <cell r="BJ20">
            <v>-19.132803199841209</v>
          </cell>
        </row>
        <row r="21">
          <cell r="A21">
            <v>1997</v>
          </cell>
          <cell r="BI21">
            <v>956.86985074375252</v>
          </cell>
          <cell r="BJ21">
            <v>32.626336219337261</v>
          </cell>
        </row>
        <row r="22">
          <cell r="A22">
            <v>1998</v>
          </cell>
          <cell r="BI22">
            <v>2742.5933511005755</v>
          </cell>
          <cell r="BJ22">
            <v>186.62135701828439</v>
          </cell>
        </row>
        <row r="23">
          <cell r="A23">
            <v>1999</v>
          </cell>
          <cell r="BI23">
            <v>1232.7837550552767</v>
          </cell>
          <cell r="BJ23">
            <v>-55.050435947400921</v>
          </cell>
        </row>
        <row r="24">
          <cell r="A24">
            <v>2000</v>
          </cell>
          <cell r="BI24">
            <v>1196.3451693738289</v>
          </cell>
          <cell r="BJ24">
            <v>-2.9557970351267282</v>
          </cell>
        </row>
        <row r="25">
          <cell r="A25">
            <v>2001</v>
          </cell>
          <cell r="BI25">
            <v>1497.9353815538748</v>
          </cell>
          <cell r="BJ25">
            <v>25.209297441966449</v>
          </cell>
        </row>
        <row r="26">
          <cell r="A26">
            <v>2002</v>
          </cell>
          <cell r="BI26">
            <v>984.24728012040805</v>
          </cell>
          <cell r="BJ26">
            <v>-34.293074838822172</v>
          </cell>
        </row>
      </sheetData>
      <sheetData sheetId="7">
        <row r="5">
          <cell r="AG5">
            <v>279.40425506756753</v>
          </cell>
          <cell r="AN5">
            <v>162.54368484597708</v>
          </cell>
        </row>
        <row r="6">
          <cell r="AG6">
            <v>227.26064918414917</v>
          </cell>
          <cell r="AN6">
            <v>68.844617378849719</v>
          </cell>
        </row>
        <row r="7">
          <cell r="AG7">
            <v>134.73437189054727</v>
          </cell>
          <cell r="AN7">
            <v>20.114764818088144</v>
          </cell>
        </row>
        <row r="8">
          <cell r="AG8">
            <v>105.73145817727841</v>
          </cell>
          <cell r="AN8">
            <v>4.3044672892804394</v>
          </cell>
        </row>
        <row r="9">
          <cell r="AG9">
            <v>138.9541474669424</v>
          </cell>
          <cell r="AN9">
            <v>44.071869644494662</v>
          </cell>
        </row>
        <row r="10">
          <cell r="AG10">
            <v>249.37059413975271</v>
          </cell>
          <cell r="AN10">
            <v>87.436261437855435</v>
          </cell>
          <cell r="AU10">
            <v>462</v>
          </cell>
          <cell r="AW10">
            <v>30</v>
          </cell>
          <cell r="AX10">
            <v>487</v>
          </cell>
        </row>
        <row r="11">
          <cell r="AG11">
            <v>274.73195691014189</v>
          </cell>
          <cell r="AN11">
            <v>90.948934703685893</v>
          </cell>
          <cell r="AU11">
            <v>493</v>
          </cell>
          <cell r="AW11">
            <v>7</v>
          </cell>
          <cell r="AX11">
            <v>499</v>
          </cell>
        </row>
        <row r="12">
          <cell r="AG12">
            <v>251.41488038257825</v>
          </cell>
          <cell r="AN12">
            <v>71.184274291615381</v>
          </cell>
          <cell r="AU12">
            <v>427</v>
          </cell>
          <cell r="AW12">
            <v>17</v>
          </cell>
          <cell r="AX12">
            <v>445</v>
          </cell>
        </row>
        <row r="13">
          <cell r="AG13">
            <v>265.13135389712841</v>
          </cell>
          <cell r="AN13">
            <v>122.70356716154645</v>
          </cell>
          <cell r="AU13">
            <v>510</v>
          </cell>
          <cell r="AW13">
            <v>29</v>
          </cell>
          <cell r="AX13">
            <v>536</v>
          </cell>
        </row>
        <row r="14">
          <cell r="AG14">
            <v>281.39666017862879</v>
          </cell>
          <cell r="AN14">
            <v>74.132997042624211</v>
          </cell>
          <cell r="AU14">
            <v>469</v>
          </cell>
          <cell r="AW14">
            <v>61</v>
          </cell>
          <cell r="AX14">
            <v>531</v>
          </cell>
        </row>
        <row r="15">
          <cell r="AG15">
            <v>165.26964905386481</v>
          </cell>
          <cell r="AN15">
            <v>53.855344945625177</v>
          </cell>
          <cell r="AU15">
            <v>292</v>
          </cell>
          <cell r="AW15">
            <v>-20</v>
          </cell>
          <cell r="AX15">
            <v>275</v>
          </cell>
        </row>
        <row r="16">
          <cell r="AG16">
            <v>197.94790976554035</v>
          </cell>
          <cell r="AN16">
            <v>183.7579096505707</v>
          </cell>
          <cell r="AU16">
            <v>544</v>
          </cell>
          <cell r="AW16">
            <v>35</v>
          </cell>
          <cell r="AX16">
            <v>564</v>
          </cell>
        </row>
        <row r="17">
          <cell r="AG17">
            <v>148.03541325516957</v>
          </cell>
          <cell r="AN17">
            <v>111.1981011358791</v>
          </cell>
          <cell r="AU17">
            <v>368</v>
          </cell>
          <cell r="AW17">
            <v>12</v>
          </cell>
          <cell r="AX17">
            <v>374</v>
          </cell>
        </row>
        <row r="18">
          <cell r="AG18">
            <v>141.56881776451689</v>
          </cell>
          <cell r="AN18">
            <v>52.462089047538356</v>
          </cell>
          <cell r="AU18">
            <v>267</v>
          </cell>
          <cell r="AW18">
            <v>44</v>
          </cell>
          <cell r="AX18">
            <v>308</v>
          </cell>
        </row>
        <row r="19">
          <cell r="AG19">
            <v>178.5900966283221</v>
          </cell>
          <cell r="AN19">
            <v>43.218810229475658</v>
          </cell>
          <cell r="AU19">
            <v>342</v>
          </cell>
          <cell r="AW19">
            <v>45</v>
          </cell>
          <cell r="AX19">
            <v>383</v>
          </cell>
        </row>
        <row r="20">
          <cell r="AG20">
            <v>223.60413972555006</v>
          </cell>
          <cell r="AN20">
            <v>86.94720055023123</v>
          </cell>
          <cell r="AU20">
            <v>466</v>
          </cell>
          <cell r="AW20">
            <v>33</v>
          </cell>
          <cell r="AX20">
            <v>496</v>
          </cell>
        </row>
        <row r="21">
          <cell r="AG21">
            <v>250.63155896269669</v>
          </cell>
          <cell r="AN21">
            <v>75.385697234710904</v>
          </cell>
          <cell r="AU21">
            <v>475</v>
          </cell>
          <cell r="AW21">
            <v>30</v>
          </cell>
          <cell r="AX21">
            <v>506</v>
          </cell>
        </row>
        <row r="22">
          <cell r="AG22">
            <v>190.16533806714546</v>
          </cell>
          <cell r="AN22">
            <v>93.119568850809856</v>
          </cell>
          <cell r="AU22">
            <v>412</v>
          </cell>
          <cell r="AW22">
            <v>38</v>
          </cell>
          <cell r="AX22">
            <v>447</v>
          </cell>
        </row>
        <row r="23">
          <cell r="AG23">
            <v>180.73008851304846</v>
          </cell>
          <cell r="AN23">
            <v>74.596580596835125</v>
          </cell>
          <cell r="AU23">
            <v>391</v>
          </cell>
          <cell r="AW23">
            <v>53</v>
          </cell>
          <cell r="AX23">
            <v>442</v>
          </cell>
        </row>
        <row r="24">
          <cell r="AG24">
            <v>214.09375495961973</v>
          </cell>
          <cell r="AN24">
            <v>43.611908863443347</v>
          </cell>
          <cell r="AU24">
            <v>418</v>
          </cell>
          <cell r="AW24">
            <v>43</v>
          </cell>
          <cell r="AX24">
            <v>461</v>
          </cell>
        </row>
        <row r="25">
          <cell r="AG25">
            <v>159.87478483081892</v>
          </cell>
          <cell r="AN25">
            <v>28.525334987092393</v>
          </cell>
          <cell r="AU25">
            <v>297</v>
          </cell>
          <cell r="AW25">
            <v>39</v>
          </cell>
          <cell r="AX25">
            <v>336</v>
          </cell>
        </row>
        <row r="26">
          <cell r="AG26">
            <v>183.33757141844097</v>
          </cell>
          <cell r="AN26">
            <v>343.58478968013736</v>
          </cell>
          <cell r="AU26">
            <v>813</v>
          </cell>
          <cell r="AW26">
            <v>35</v>
          </cell>
          <cell r="AX26">
            <v>837</v>
          </cell>
        </row>
      </sheetData>
      <sheetData sheetId="8" refreshError="1"/>
      <sheetData sheetId="9">
        <row r="5">
          <cell r="L5">
            <v>527.47299999999996</v>
          </cell>
          <cell r="P5">
            <v>99.780663633700513</v>
          </cell>
          <cell r="R5">
            <v>882.33266363370058</v>
          </cell>
        </row>
        <row r="6">
          <cell r="L6">
            <v>526.59399999999994</v>
          </cell>
          <cell r="P6">
            <v>68.480564908594175</v>
          </cell>
          <cell r="R6">
            <v>885.3575649085941</v>
          </cell>
        </row>
        <row r="7">
          <cell r="L7">
            <v>382.64299999999997</v>
          </cell>
          <cell r="P7">
            <v>59.520148085190961</v>
          </cell>
          <cell r="R7">
            <v>850.25014808519086</v>
          </cell>
          <cell r="BA7">
            <v>41.484879972539581</v>
          </cell>
          <cell r="BB7">
            <v>0.2935416666666697</v>
          </cell>
          <cell r="BD7">
            <v>40.625</v>
          </cell>
        </row>
        <row r="8">
          <cell r="L8">
            <v>453.06499999999994</v>
          </cell>
          <cell r="P8">
            <v>124.9935303364734</v>
          </cell>
          <cell r="R8">
            <v>1211.5275303364733</v>
          </cell>
          <cell r="BA8">
            <v>20.876406636997658</v>
          </cell>
          <cell r="BB8">
            <v>4.7371762737642626</v>
          </cell>
          <cell r="BD8">
            <v>47.037037037037031</v>
          </cell>
        </row>
        <row r="9">
          <cell r="L9">
            <v>639.91</v>
          </cell>
          <cell r="P9">
            <v>247.60373744223153</v>
          </cell>
          <cell r="R9">
            <v>1717.5347374422315</v>
          </cell>
          <cell r="BA9">
            <v>34.270807723817583</v>
          </cell>
          <cell r="BB9">
            <v>6.2642597581174329</v>
          </cell>
          <cell r="BD9">
            <v>24.685138539042818</v>
          </cell>
        </row>
        <row r="10">
          <cell r="J10">
            <v>345.19596763691516</v>
          </cell>
          <cell r="L10">
            <v>1080.4209676369151</v>
          </cell>
          <cell r="P10">
            <v>362.43504226570417</v>
          </cell>
          <cell r="R10">
            <v>2135.6630422657045</v>
          </cell>
          <cell r="BA10">
            <v>111.08754647555608</v>
          </cell>
          <cell r="BB10">
            <v>3.3219172968624378</v>
          </cell>
          <cell r="BD10">
            <v>28.080808080808083</v>
          </cell>
        </row>
        <row r="11">
          <cell r="J11">
            <v>284.02972898124267</v>
          </cell>
          <cell r="L11">
            <v>858.52972898124256</v>
          </cell>
          <cell r="P11">
            <v>395.60224895897045</v>
          </cell>
          <cell r="R11">
            <v>2422.1862489589703</v>
          </cell>
          <cell r="BA11">
            <v>-23.076438052512348</v>
          </cell>
          <cell r="BB11">
            <v>5.4530315061658001</v>
          </cell>
          <cell r="BD11">
            <v>-21.135646687697161</v>
          </cell>
        </row>
        <row r="12">
          <cell r="A12">
            <v>1988</v>
          </cell>
          <cell r="J12">
            <v>237.79295642140244</v>
          </cell>
          <cell r="L12">
            <v>739.47795642140238</v>
          </cell>
          <cell r="N12">
            <v>1405.0360000000001</v>
          </cell>
          <cell r="P12">
            <v>289.82323962337608</v>
          </cell>
          <cell r="R12">
            <v>2196.5442396233761</v>
          </cell>
          <cell r="BA12">
            <v>-33.984480563698462</v>
          </cell>
          <cell r="BB12">
            <v>10.614908635794734</v>
          </cell>
          <cell r="BD12">
            <v>-19.799999999999997</v>
          </cell>
        </row>
        <row r="13">
          <cell r="A13">
            <v>1989</v>
          </cell>
          <cell r="J13">
            <v>228.71273210608888</v>
          </cell>
          <cell r="L13">
            <v>842.55373210608889</v>
          </cell>
          <cell r="N13">
            <v>905.9079999999999</v>
          </cell>
          <cell r="P13">
            <v>255.10782200073515</v>
          </cell>
          <cell r="R13">
            <v>1774.8568220007351</v>
          </cell>
          <cell r="BA13">
            <v>-7.4083492007314344</v>
          </cell>
          <cell r="BB13">
            <v>12.60696349858847</v>
          </cell>
          <cell r="BD13">
            <v>-66.832917705735667</v>
          </cell>
        </row>
        <row r="14">
          <cell r="A14">
            <v>1990</v>
          </cell>
          <cell r="J14">
            <v>139.84419501600166</v>
          </cell>
          <cell r="L14">
            <v>773.58819501600158</v>
          </cell>
          <cell r="N14">
            <v>794.02</v>
          </cell>
          <cell r="P14">
            <v>289.64866398702935</v>
          </cell>
          <cell r="R14">
            <v>1717.4126639870292</v>
          </cell>
          <cell r="BA14">
            <v>-55.28431631710977</v>
          </cell>
          <cell r="BB14">
            <v>13.701312792475548</v>
          </cell>
          <cell r="BD14">
            <v>7.5187969924812137</v>
          </cell>
        </row>
        <row r="15">
          <cell r="A15">
            <v>1991</v>
          </cell>
          <cell r="J15">
            <v>111.89507015129493</v>
          </cell>
          <cell r="L15">
            <v>703.54707015129486</v>
          </cell>
          <cell r="N15">
            <v>780.68899999999996</v>
          </cell>
          <cell r="P15">
            <v>245.15827843928398</v>
          </cell>
          <cell r="R15">
            <v>1617.4992784392839</v>
          </cell>
          <cell r="BA15">
            <v>18.790264582962514</v>
          </cell>
          <cell r="BB15">
            <v>7.5475848490069239</v>
          </cell>
          <cell r="BD15">
            <v>10.489510489510479</v>
          </cell>
        </row>
        <row r="16">
          <cell r="A16">
            <v>1992</v>
          </cell>
          <cell r="J16">
            <v>142.58097580409947</v>
          </cell>
          <cell r="L16">
            <v>890.38397580409935</v>
          </cell>
          <cell r="N16">
            <v>607.53</v>
          </cell>
          <cell r="P16">
            <v>289.43655240745147</v>
          </cell>
          <cell r="R16">
            <v>1644.7695524074513</v>
          </cell>
          <cell r="BA16">
            <v>-45.231411604937144</v>
          </cell>
          <cell r="BB16">
            <v>7.1444247140544377</v>
          </cell>
          <cell r="BD16">
            <v>-20.253164556962023</v>
          </cell>
        </row>
        <row r="17">
          <cell r="A17">
            <v>1993</v>
          </cell>
          <cell r="J17">
            <v>168.83514055427042</v>
          </cell>
          <cell r="L17">
            <v>978.15114055427046</v>
          </cell>
          <cell r="N17">
            <v>470.274</v>
          </cell>
          <cell r="P17">
            <v>323.22338696828956</v>
          </cell>
          <cell r="R17">
            <v>1602.8133869682897</v>
          </cell>
          <cell r="BA17">
            <v>52.242055327138303</v>
          </cell>
          <cell r="BB17">
            <v>8.4725553054281448</v>
          </cell>
          <cell r="BD17">
            <v>21.42857142857142</v>
          </cell>
        </row>
        <row r="18">
          <cell r="A18">
            <v>1994</v>
          </cell>
          <cell r="J18">
            <v>206.44116305329669</v>
          </cell>
          <cell r="L18">
            <v>990.56616305329669</v>
          </cell>
          <cell r="N18">
            <v>469.39</v>
          </cell>
          <cell r="P18">
            <v>287.38358117548466</v>
          </cell>
          <cell r="R18">
            <v>1540.8985811754847</v>
          </cell>
          <cell r="BA18">
            <v>-26.288221784769817</v>
          </cell>
          <cell r="BB18">
            <v>0.58649237447033897</v>
          </cell>
          <cell r="BD18">
            <v>-22.875816993464049</v>
          </cell>
        </row>
        <row r="19">
          <cell r="A19">
            <v>1995</v>
          </cell>
          <cell r="J19">
            <v>185.58674028254291</v>
          </cell>
          <cell r="L19">
            <v>904.87174028254299</v>
          </cell>
          <cell r="N19">
            <v>525.721</v>
          </cell>
          <cell r="P19">
            <v>301.06755685331154</v>
          </cell>
          <cell r="R19">
            <v>1546.0735568533116</v>
          </cell>
          <cell r="BA19">
            <v>-1.7158793422948349</v>
          </cell>
          <cell r="BB19">
            <v>2.1662614718614606</v>
          </cell>
          <cell r="BD19">
            <v>12.711864406779672</v>
          </cell>
        </row>
        <row r="20">
          <cell r="A20">
            <v>1996</v>
          </cell>
          <cell r="J20">
            <v>186.9557187660937</v>
          </cell>
          <cell r="L20">
            <v>724.44471876609362</v>
          </cell>
          <cell r="N20">
            <v>538.45600000000002</v>
          </cell>
          <cell r="P20">
            <v>231.79187734826078</v>
          </cell>
          <cell r="R20">
            <v>1307.7368773482608</v>
          </cell>
          <cell r="BA20">
            <v>-8.9815536819582871</v>
          </cell>
          <cell r="BB20">
            <v>5.1498359658020689</v>
          </cell>
          <cell r="BD20">
            <v>-4.5112781954887211</v>
          </cell>
        </row>
        <row r="21">
          <cell r="A21">
            <v>1997</v>
          </cell>
          <cell r="J21">
            <v>341.77109926989851</v>
          </cell>
          <cell r="L21">
            <v>821.55309926989855</v>
          </cell>
          <cell r="N21">
            <v>664.53700000000003</v>
          </cell>
          <cell r="P21">
            <v>221.78365721045617</v>
          </cell>
          <cell r="R21">
            <v>1366.1026572104563</v>
          </cell>
          <cell r="BA21">
            <v>-11.521755441384119</v>
          </cell>
          <cell r="BB21">
            <v>10.905237906488978</v>
          </cell>
          <cell r="BD21">
            <v>-53.543307086614163</v>
          </cell>
        </row>
        <row r="22">
          <cell r="A22">
            <v>1998</v>
          </cell>
          <cell r="J22">
            <v>313.99254147364672</v>
          </cell>
          <cell r="L22">
            <v>715.75954147364678</v>
          </cell>
          <cell r="N22">
            <v>625.63700000000006</v>
          </cell>
          <cell r="P22">
            <v>243.46494653137228</v>
          </cell>
          <cell r="R22">
            <v>1270.8689465313723</v>
          </cell>
          <cell r="BA22">
            <v>-108.01988467173074</v>
          </cell>
          <cell r="BB22">
            <v>2.7738853684325591</v>
          </cell>
          <cell r="BD22">
            <v>-83.050847457627114</v>
          </cell>
        </row>
        <row r="23">
          <cell r="A23">
            <v>1999</v>
          </cell>
          <cell r="J23">
            <v>346.73657269589859</v>
          </cell>
          <cell r="L23">
            <v>846.97757269589852</v>
          </cell>
          <cell r="N23">
            <v>607.15</v>
          </cell>
          <cell r="P23">
            <v>274.44892677808753</v>
          </cell>
          <cell r="R23">
            <v>1381.8399267780874</v>
          </cell>
          <cell r="BA23">
            <v>-286.4796282308763</v>
          </cell>
          <cell r="BB23">
            <v>8.6027971919364177E-2</v>
          </cell>
          <cell r="BD23">
            <v>580</v>
          </cell>
        </row>
        <row r="24">
          <cell r="A24">
            <v>2000</v>
          </cell>
          <cell r="J24">
            <v>359.30822949338722</v>
          </cell>
          <cell r="L24">
            <v>1059.7362294933873</v>
          </cell>
          <cell r="N24">
            <v>422.06799999999998</v>
          </cell>
          <cell r="P24">
            <v>423.75708394950811</v>
          </cell>
          <cell r="R24">
            <v>1546.2530839495082</v>
          </cell>
          <cell r="BA24">
            <v>625.13444676562972</v>
          </cell>
          <cell r="BB24">
            <v>7.0199871238361027</v>
          </cell>
          <cell r="BD24">
            <v>17.647058823529417</v>
          </cell>
        </row>
        <row r="25">
          <cell r="A25">
            <v>2001</v>
          </cell>
          <cell r="J25">
            <v>239.14647930016645</v>
          </cell>
          <cell r="L25">
            <v>693.84647930016649</v>
          </cell>
          <cell r="N25">
            <v>445.35399999999998</v>
          </cell>
          <cell r="P25">
            <v>313.52343161198945</v>
          </cell>
          <cell r="R25">
            <v>1213.5774316119894</v>
          </cell>
          <cell r="BA25">
            <v>-61.407532954702447</v>
          </cell>
          <cell r="BB25">
            <v>0.5530429838442501</v>
          </cell>
          <cell r="BD25">
            <v>37.5</v>
          </cell>
        </row>
        <row r="26">
          <cell r="A26">
            <v>2002</v>
          </cell>
          <cell r="J26">
            <v>361.33089731382074</v>
          </cell>
          <cell r="L26">
            <v>946.6243601056799</v>
          </cell>
          <cell r="N26">
            <v>449.46699999999998</v>
          </cell>
          <cell r="P26">
            <v>295.15314739071664</v>
          </cell>
          <cell r="R26">
            <v>1329.9136101825757</v>
          </cell>
          <cell r="BA26">
            <v>405.4151439551456</v>
          </cell>
          <cell r="BB26">
            <v>0.87053132736620853</v>
          </cell>
          <cell r="BD26">
            <v>-27.27272727272727</v>
          </cell>
        </row>
        <row r="27">
          <cell r="A27">
            <v>2003</v>
          </cell>
          <cell r="L27">
            <v>1100.6006022605488</v>
          </cell>
          <cell r="N27">
            <v>502.31999999999994</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s>
    <sheetDataSet>
      <sheetData sheetId="0">
        <row r="19">
          <cell r="N19">
            <v>102.84399812785576</v>
          </cell>
        </row>
      </sheetData>
      <sheetData sheetId="1"/>
      <sheetData sheetId="2"/>
      <sheetData sheetId="3"/>
      <sheetData sheetId="4">
        <row r="19">
          <cell r="N19">
            <v>792.82318225485358</v>
          </cell>
        </row>
      </sheetData>
      <sheetData sheetId="5">
        <row r="19">
          <cell r="N19">
            <v>895.66718038270938</v>
          </cell>
        </row>
      </sheetData>
      <sheetData sheetId="6"/>
      <sheetData sheetId="7"/>
      <sheetData sheetId="8"/>
      <sheetData sheetId="9" refreshError="1"/>
      <sheetData sheetId="10"/>
      <sheetData sheetId="11"/>
      <sheetData sheetId="12"/>
      <sheetData sheetId="13"/>
      <sheetData sheetId="14"/>
      <sheetData sheetId="15"/>
      <sheetData sheetId="16"/>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sheetName val="Calc|Opex Forecast"/>
      <sheetName val="Calc|Opex Summary"/>
      <sheetName val="Output|Models"/>
      <sheetName val="Output|Tables"/>
      <sheetName val="Output|Reg Analysis"/>
      <sheetName val="Lookup|Tables"/>
      <sheetName val="Check|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2">
          <cell r="G12" t="str">
            <v>$millions</v>
          </cell>
        </row>
      </sheetData>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Diagram"/>
      <sheetName val="Input|Escalators"/>
      <sheetName val="Input|Opex (view 1)"/>
      <sheetName val="Input|Opex (view 2)"/>
      <sheetName val="Calc|Opex Forecast"/>
      <sheetName val="Calc|Opex Summary (view 1)"/>
      <sheetName val="Calc|Opex Summary (view 2)"/>
      <sheetName val="Output|Models"/>
      <sheetName val="Output|AAI Tables"/>
      <sheetName val="Output|Appendix"/>
      <sheetName val="Output|AA RIN"/>
      <sheetName val="Lookup|Tables"/>
      <sheetName val="Check|List"/>
    </sheetNames>
    <sheetDataSet>
      <sheetData sheetId="0"/>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0">
          <cell r="G10" t="str">
            <v>$dollars</v>
          </cell>
        </row>
        <row r="12">
          <cell r="G12" t="str">
            <v>$millions</v>
          </cell>
        </row>
        <row r="14">
          <cell r="G14" t="str">
            <v>Per cent</v>
          </cell>
        </row>
        <row r="16">
          <cell r="G16" t="str">
            <v>number</v>
          </cell>
        </row>
        <row r="17">
          <cell r="G17" t="str">
            <v>factor</v>
          </cell>
        </row>
        <row r="20">
          <cell r="G20" t="str">
            <v>TJ</v>
          </cell>
        </row>
        <row r="23">
          <cell r="G23" t="str">
            <v>kms</v>
          </cell>
        </row>
        <row r="26">
          <cell r="G26" t="str">
            <v>Actual</v>
          </cell>
        </row>
      </sheetData>
      <sheetData sheetId="13">
        <row r="1">
          <cell r="S1" t="str">
            <v>OK</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Notes for Alex!"/>
      <sheetName val="Capex input"/>
      <sheetName val="AMP-MASTER"/>
      <sheetName val="AMPmasterescalated"/>
      <sheetName val="Submission graphs"/>
      <sheetName val="CPI"/>
      <sheetName val="AER calc sheet"/>
      <sheetName val="AER Cost escalators"/>
      <sheetName val="AERCalculation of routine capex"/>
      <sheetName val="RIN Capex Detailed Info"/>
      <sheetName val="RIN Schedule "/>
    </sheetNames>
    <sheetDataSet>
      <sheetData sheetId="0" refreshError="1"/>
      <sheetData sheetId="1">
        <row r="36">
          <cell r="D36">
            <v>2321.7685900000001</v>
          </cell>
        </row>
        <row r="109">
          <cell r="W109">
            <v>69.828760499999987</v>
          </cell>
        </row>
        <row r="110">
          <cell r="W110">
            <v>1120.3068574999998</v>
          </cell>
        </row>
        <row r="111">
          <cell r="W111">
            <v>901.42250474999969</v>
          </cell>
        </row>
        <row r="112">
          <cell r="W112">
            <v>171.46286099999995</v>
          </cell>
        </row>
        <row r="113">
          <cell r="W113">
            <v>190.51428999999996</v>
          </cell>
        </row>
        <row r="115">
          <cell r="W11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7">
          <cell r="B7">
            <v>4125.0180334167117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5. Financial position"/>
      <sheetName val="16. Cashflow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Business &amp; other details"/>
      <sheetName val="1. CPI"/>
      <sheetName val="2. Escalators"/>
      <sheetName val="3 - Capex summary"/>
      <sheetName val="4. Connections market expansn"/>
      <sheetName val="5. Augmentation growth capacity"/>
      <sheetName val="6. Mains &amp; services renewal"/>
      <sheetName val="7. Facilities renewal &amp; upgrade"/>
      <sheetName val="8. Meter renewal &amp; upgrade"/>
      <sheetName val="9. Captlised regulatory exp."/>
      <sheetName val="11. Other non-distb"/>
      <sheetName val="12. IT &amp; Communications"/>
      <sheetName val="14. Overheads"/>
      <sheetName val="15. Related party transactions"/>
      <sheetName val="16. Capex allocation"/>
      <sheetName val="17. Gross Capex"/>
      <sheetName val="18. Tax depreciation"/>
      <sheetName val=" 19. Depreciation &amp; asset lives"/>
      <sheetName val="20. Changes in provisions"/>
      <sheetName val="21. Indicative bill impacts"/>
      <sheetName val="23.1 Opex incl. RPM"/>
      <sheetName val="23.2 Opex excl. RPM"/>
      <sheetName val="23.3 Opex rate-of-change"/>
      <sheetName val="24. Cost category matrix"/>
      <sheetName val="25. ARS"/>
      <sheetName val="26. Allocation of total revenue"/>
      <sheetName val="27. Customer numbers"/>
      <sheetName val="28. Consumption and demand"/>
      <sheetName val="29.1 Gas extensions ($)"/>
      <sheetName val="29.2 Gas extensions cust no"/>
      <sheetName val="29.3 Gas extensions - demand"/>
      <sheetName val="29.4 Gas extensions - tariffs"/>
      <sheetName val="30. Network characteristics"/>
      <sheetName val="31. Pass throughs"/>
      <sheetName val="7.5 EBSS (ActewAGL)"/>
      <sheetName val="BOP Jasmin"/>
      <sheetName val="7.5 EBSS (ActewAGL) (2)"/>
      <sheetName val="ActewAGL 2016-21 - PUBLIC Gas R"/>
    </sheetNames>
    <definedNames>
      <definedName name="MarkConfidential"/>
      <definedName name="MarkNonConfidential"/>
    </definedNames>
    <sheetDataSet>
      <sheetData sheetId="0" refreshError="1"/>
      <sheetData sheetId="1" refreshError="1"/>
      <sheetData sheetId="2" refreshError="1">
        <row r="14">
          <cell r="C14" t="str">
            <v>ActewAGL Distribution</v>
          </cell>
        </row>
        <row r="35">
          <cell r="C35" t="str">
            <v>2016-17</v>
          </cell>
          <cell r="D35" t="str">
            <v>2017-18</v>
          </cell>
          <cell r="E35" t="str">
            <v>2018-19</v>
          </cell>
          <cell r="F35" t="str">
            <v>2019-20</v>
          </cell>
          <cell r="G35" t="str">
            <v>2020-21</v>
          </cell>
        </row>
        <row r="38">
          <cell r="C38" t="str">
            <v>2010-11</v>
          </cell>
          <cell r="D38" t="str">
            <v>2011-12</v>
          </cell>
          <cell r="E38" t="str">
            <v>2012-13</v>
          </cell>
          <cell r="F38" t="str">
            <v>2013-14</v>
          </cell>
          <cell r="G38" t="str">
            <v>2014-15</v>
          </cell>
        </row>
        <row r="41">
          <cell r="F41" t="str">
            <v>2008-09</v>
          </cell>
          <cell r="G41" t="str">
            <v>2009-10</v>
          </cell>
        </row>
        <row r="55">
          <cell r="C55" t="str">
            <v>June 2016</v>
          </cell>
        </row>
        <row r="56">
          <cell r="C56" t="str">
            <v>June 2010</v>
          </cell>
        </row>
        <row r="58">
          <cell r="C58" t="str">
            <v>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Business &amp; other details"/>
      <sheetName val="1. CPI"/>
      <sheetName val="2. Escalators"/>
      <sheetName val="3 - Capex summary"/>
      <sheetName val="4. Connections market expansn"/>
      <sheetName val="5. Augmentation growth capacity"/>
      <sheetName val="6. Mains &amp; services renewal"/>
      <sheetName val="7. Facilities renewal &amp; upgrade"/>
      <sheetName val="8. Meter renewal &amp; upgrade"/>
      <sheetName val="9. Captlised regulatory exp."/>
      <sheetName val="11. Other non-distb"/>
      <sheetName val="12. IT &amp; Communications"/>
      <sheetName val="14. Overheads"/>
      <sheetName val="15. Related party transactions"/>
      <sheetName val="16. Capex allocation"/>
      <sheetName val="17. Gross Capex"/>
      <sheetName val="18. Tax depreciation"/>
      <sheetName val=" 19. Depreciation &amp; asset lives"/>
      <sheetName val="20. Changes in provisions"/>
      <sheetName val="21. Indicative bill impacts"/>
      <sheetName val="23.1 Opex incl. RPM"/>
      <sheetName val="23.2 Opex excl. RPM"/>
      <sheetName val="23.3 Opex rate-of-change"/>
      <sheetName val="24. Cost category matrix"/>
      <sheetName val="25. ARS"/>
      <sheetName val="26. Allocation of total revenue"/>
      <sheetName val="27. Customer numbers"/>
      <sheetName val="28. Consumption and demand"/>
      <sheetName val="29.1 Gas extensions ($)"/>
      <sheetName val="29.2 Gas extensions cust no"/>
      <sheetName val="29.3 Gas extensions - demand"/>
      <sheetName val="29.4 Gas extensions - tariffs"/>
      <sheetName val="30. Network characteristics"/>
      <sheetName val="31. Pass throughs"/>
      <sheetName val="7.5 EBSS (ActewAGL)"/>
      <sheetName val="BOP Jasmin"/>
    </sheetNames>
    <sheetDataSet>
      <sheetData sheetId="0"/>
      <sheetData sheetId="1"/>
      <sheetData sheetId="2">
        <row r="1">
          <cell r="B1" t="str">
            <v>REGULATORY REPORTING STATEMENT</v>
          </cell>
        </row>
        <row r="27">
          <cell r="J27" t="str">
            <v>ActewAGL Distribution</v>
          </cell>
          <cell r="K27">
            <v>76670568688</v>
          </cell>
        </row>
        <row r="28">
          <cell r="J28" t="str">
            <v>Ausgrid</v>
          </cell>
          <cell r="K28">
            <v>67505337385</v>
          </cell>
        </row>
        <row r="29">
          <cell r="J29" t="str">
            <v>AusNet (D)</v>
          </cell>
          <cell r="K29">
            <v>91064651118</v>
          </cell>
        </row>
        <row r="30">
          <cell r="J30" t="str">
            <v>AusNet (T)</v>
          </cell>
          <cell r="K30">
            <v>78079798173</v>
          </cell>
        </row>
        <row r="31">
          <cell r="J31" t="str">
            <v>Citipower</v>
          </cell>
          <cell r="K31">
            <v>76064651056</v>
          </cell>
        </row>
        <row r="32">
          <cell r="J32" t="str">
            <v>Electranet</v>
          </cell>
          <cell r="K32">
            <v>41094482416</v>
          </cell>
        </row>
        <row r="33">
          <cell r="J33" t="str">
            <v>Endeavour Energy</v>
          </cell>
          <cell r="K33">
            <v>59253130878</v>
          </cell>
        </row>
        <row r="34">
          <cell r="J34" t="str">
            <v>Energex</v>
          </cell>
          <cell r="K34">
            <v>40078849055</v>
          </cell>
        </row>
        <row r="35">
          <cell r="D35" t="str">
            <v>2017-18</v>
          </cell>
          <cell r="E35" t="str">
            <v>2018-19</v>
          </cell>
          <cell r="F35" t="str">
            <v>2019-20</v>
          </cell>
          <cell r="J35" t="str">
            <v>Ergon Energy</v>
          </cell>
          <cell r="K35">
            <v>50087646062</v>
          </cell>
        </row>
        <row r="36">
          <cell r="J36" t="str">
            <v>Essential Energy</v>
          </cell>
          <cell r="K36">
            <v>37428185226</v>
          </cell>
        </row>
        <row r="37">
          <cell r="J37" t="str">
            <v>Jemena Electricity</v>
          </cell>
          <cell r="K37">
            <v>82064651083</v>
          </cell>
        </row>
        <row r="38">
          <cell r="H38" t="str">
            <v>2015-16</v>
          </cell>
          <cell r="J38" t="str">
            <v>Powercor Australia</v>
          </cell>
          <cell r="K38">
            <v>89064651109</v>
          </cell>
        </row>
        <row r="39">
          <cell r="J39" t="str">
            <v>Powerlink</v>
          </cell>
          <cell r="K39">
            <v>82078849233</v>
          </cell>
        </row>
        <row r="40">
          <cell r="J40" t="str">
            <v>Qld,SA &amp;ACT Gas Reset</v>
          </cell>
          <cell r="K40">
            <v>22222222222</v>
          </cell>
        </row>
        <row r="41">
          <cell r="C41" t="str">
            <v>2005-06</v>
          </cell>
          <cell r="D41" t="str">
            <v>2006-07</v>
          </cell>
          <cell r="E41" t="str">
            <v>2007-08</v>
          </cell>
          <cell r="F41" t="str">
            <v>2008-09</v>
          </cell>
          <cell r="G41" t="str">
            <v>2009-10</v>
          </cell>
          <cell r="J41" t="str">
            <v>SA Power Networks</v>
          </cell>
          <cell r="K41">
            <v>13332330749</v>
          </cell>
        </row>
        <row r="42">
          <cell r="J42" t="str">
            <v>TasNetworks (D)</v>
          </cell>
          <cell r="K42">
            <v>24167357299</v>
          </cell>
        </row>
        <row r="43">
          <cell r="J43" t="str">
            <v>TasNetworks (T)</v>
          </cell>
          <cell r="K43">
            <v>24167357299</v>
          </cell>
        </row>
        <row r="44">
          <cell r="J44" t="str">
            <v>TransGrid</v>
          </cell>
          <cell r="K44">
            <v>19622755774</v>
          </cell>
        </row>
        <row r="45">
          <cell r="J45" t="str">
            <v>United Energy</v>
          </cell>
          <cell r="K45">
            <v>70064651029</v>
          </cell>
        </row>
        <row r="46">
          <cell r="J46" t="str">
            <v>Victorian DNSP Backcasting</v>
          </cell>
          <cell r="K46">
            <v>33333333666</v>
          </cell>
        </row>
        <row r="47">
          <cell r="J47" t="str">
            <v xml:space="preserve">Victorian DNSP Reset </v>
          </cell>
          <cell r="K47">
            <v>33333333333</v>
          </cell>
        </row>
        <row r="48">
          <cell r="C48" t="str">
            <v>Financial</v>
          </cell>
        </row>
        <row r="49">
          <cell r="C49" t="str">
            <v>Reset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9">
          <cell r="B19" t="str">
            <v>HP Mains</v>
          </cell>
        </row>
        <row r="20">
          <cell r="B20" t="str">
            <v>HP Services</v>
          </cell>
        </row>
        <row r="21">
          <cell r="B21" t="str">
            <v>MP Mains</v>
          </cell>
        </row>
        <row r="22">
          <cell r="B22" t="str">
            <v>MP Services</v>
          </cell>
        </row>
        <row r="23">
          <cell r="B23" t="str">
            <v>TRS &amp; DRS - Valves &amp; Regulators</v>
          </cell>
        </row>
        <row r="24">
          <cell r="B24" t="str">
            <v>Contract meters</v>
          </cell>
        </row>
        <row r="25">
          <cell r="B25" t="str">
            <v>Tariff meters</v>
          </cell>
        </row>
        <row r="29">
          <cell r="B29" t="str">
            <v>IT System</v>
          </cell>
        </row>
        <row r="30">
          <cell r="B30" t="str">
            <v>Regulatory Capitalisation Costs</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ow r="2">
          <cell r="B2" t="str">
            <v>ActewAGL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Definitions"/>
      <sheetName val="Business details (1.1)"/>
      <sheetName val="Operating Inc. RPM (2.1)"/>
      <sheetName val="Maintenance Inc. RPM (2.2)"/>
      <sheetName val="Operating Exc. RPM (2.3)"/>
      <sheetName val="Maintenance Exc. RPM (2.4)"/>
      <sheetName val="Allowance vs actual (2.5)"/>
      <sheetName val="Actual vs forecast (2.6)"/>
      <sheetName val="Provisions (2.7)"/>
      <sheetName val="Scale escalation (2.8)"/>
      <sheetName val="Opex Step Changes (2.9) "/>
      <sheetName val="Opex Reconciliation (2.10)"/>
      <sheetName val="Opex input to PTRM (2.11)"/>
      <sheetName val="Capex - spend (3.1)"/>
      <sheetName val="Capex - past allowances (3.2)"/>
      <sheetName val="Capex - past proposals (3.3)"/>
      <sheetName val="Capex - volumes (3.4)"/>
      <sheetName val="Capex - Inputs (3.5)"/>
      <sheetName val="Capex - RAB Allocation (3.6)"/>
      <sheetName val="Capex - TAB Allocation (3.7)"/>
      <sheetName val="Capex - disposals (3.8)"/>
      <sheetName val="Alt. Control Services (4.1)"/>
      <sheetName val="PL RAB (4.2)"/>
      <sheetName val="PL model Inputs Capex (4.3)"/>
      <sheetName val="PL O&amp;M (4.4)"/>
      <sheetName val="Metering RAB (4.5)"/>
      <sheetName val="Metering capex (4.6)"/>
      <sheetName val="Metering O&amp;M (4.7)"/>
      <sheetName val="Total Opex Inc. RPM (5.1)"/>
      <sheetName val="Total Opex Exc. RPM (5.2)"/>
      <sheetName val="Total Overheads (5.3)"/>
      <sheetName val="Outsourcing (5.4)"/>
      <sheetName val="Input cost escalation (5.5)"/>
      <sheetName val="Tax (5.6)"/>
      <sheetName val="Customers (6.1)"/>
      <sheetName val="Energy consumption (6.2)"/>
      <sheetName val="MD at network level (6.3)"/>
      <sheetName val="MD by connect point (6.4)"/>
      <sheetName val="MD by substation (6.5)"/>
      <sheetName val="MD by feeder (6.6)"/>
      <sheetName val="ACIL Tasman forecasts (6.7)"/>
      <sheetName val="Past Demand Forecasts (6.8)"/>
      <sheetName val="Asset age (6.9)"/>
      <sheetName val="Asset capacity (6.10)"/>
      <sheetName val="Projects (6.11)"/>
      <sheetName val="Contributions (6.12)"/>
      <sheetName val="Prices (6.13)"/>
      <sheetName val="Service standards (6.14)"/>
      <sheetName val="Daily performance data (6.15)"/>
      <sheetName val="Regulatory obligations (7.1)"/>
      <sheetName val="Policies (7.2)"/>
      <sheetName val="Key Assumptions (7.3)"/>
      <sheetName val="Assumptions Regis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6">
          <cell r="AA26" t="str">
            <v>Choose from the list if needed</v>
          </cell>
        </row>
        <row r="27">
          <cell r="AA27" t="str">
            <v>Customer numbers</v>
          </cell>
        </row>
        <row r="28">
          <cell r="AA28" t="str">
            <v>Distribution transformers</v>
          </cell>
        </row>
        <row r="29">
          <cell r="AA29" t="str">
            <v>Zone substation capacity</v>
          </cell>
        </row>
        <row r="30">
          <cell r="AA30" t="str">
            <v>Line length</v>
          </cell>
        </row>
        <row r="31">
          <cell r="AA31" t="str">
            <v>Other 1 (if applicable)</v>
          </cell>
        </row>
        <row r="32">
          <cell r="AA32" t="str">
            <v>Other 2 (if applicable)</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91"/>
  <sheetViews>
    <sheetView topLeftCell="B34" workbookViewId="0"/>
  </sheetViews>
  <sheetFormatPr defaultRowHeight="15"/>
  <cols>
    <col min="1" max="1" width="21.42578125" style="1" hidden="1" customWidth="1"/>
    <col min="2" max="2" width="22.42578125" style="2" customWidth="1"/>
    <col min="3" max="3" width="53"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c r="C1" s="3" t="s">
        <v>0</v>
      </c>
      <c r="D1" s="4"/>
      <c r="E1" s="4"/>
      <c r="F1" s="4"/>
      <c r="G1" s="4"/>
      <c r="H1" s="4"/>
      <c r="I1" s="4"/>
      <c r="J1" s="4"/>
      <c r="K1" s="4"/>
      <c r="L1" s="4"/>
      <c r="M1" s="4"/>
      <c r="N1" s="4"/>
      <c r="O1" s="4"/>
      <c r="P1" s="4"/>
      <c r="Q1" s="4"/>
      <c r="R1" s="4"/>
      <c r="S1" s="4"/>
      <c r="T1" s="4"/>
      <c r="U1" s="4"/>
      <c r="V1" s="4"/>
      <c r="W1" s="4"/>
      <c r="X1" s="4"/>
      <c r="Y1" s="4"/>
      <c r="Z1" s="4"/>
      <c r="AA1" s="4"/>
      <c r="AB1" s="5"/>
    </row>
    <row r="2" spans="1:32" ht="2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c r="C4" s="7" t="s">
        <v>94</v>
      </c>
      <c r="D4" s="7"/>
      <c r="E4" s="7"/>
      <c r="F4" s="7"/>
      <c r="G4" s="7"/>
      <c r="H4" s="7"/>
      <c r="I4" s="7"/>
      <c r="J4" s="7"/>
      <c r="K4" s="7"/>
      <c r="L4" s="7"/>
      <c r="M4" s="7"/>
      <c r="N4" s="7"/>
      <c r="O4" s="7"/>
      <c r="P4" s="7"/>
      <c r="Q4" s="7"/>
      <c r="R4" s="7"/>
      <c r="S4" s="7"/>
      <c r="T4" s="7"/>
      <c r="U4" s="7"/>
      <c r="V4" s="7"/>
      <c r="W4" s="7"/>
      <c r="X4" s="7"/>
      <c r="Y4" s="7"/>
      <c r="Z4" s="7"/>
      <c r="AA4" s="7"/>
      <c r="AB4" s="8"/>
    </row>
    <row r="6" spans="1:32">
      <c r="C6" s="9"/>
      <c r="D6" s="9"/>
      <c r="E6" s="9"/>
      <c r="F6" s="9"/>
      <c r="G6" s="9"/>
      <c r="H6" s="9"/>
      <c r="I6" s="9"/>
      <c r="J6" s="9"/>
      <c r="K6" s="10"/>
      <c r="L6" s="10"/>
      <c r="M6" s="10"/>
      <c r="N6" s="10"/>
      <c r="O6" s="10"/>
      <c r="P6" s="10"/>
      <c r="Q6" s="10"/>
      <c r="R6" s="10"/>
      <c r="S6" s="10"/>
      <c r="T6" s="10"/>
      <c r="U6" s="10"/>
      <c r="V6" s="10"/>
      <c r="W6" s="10"/>
      <c r="X6" s="10"/>
      <c r="Y6" s="10"/>
      <c r="Z6" s="10"/>
      <c r="AA6" s="10"/>
      <c r="AB6" s="10"/>
    </row>
    <row r="7" spans="1:32">
      <c r="C7" s="438" t="s">
        <v>1</v>
      </c>
      <c r="D7" s="438"/>
      <c r="E7" s="438"/>
      <c r="F7" s="438"/>
      <c r="G7" s="438"/>
      <c r="H7" s="438"/>
      <c r="I7" s="11"/>
      <c r="J7" s="11"/>
      <c r="K7"/>
      <c r="L7"/>
      <c r="M7"/>
      <c r="N7"/>
      <c r="O7"/>
      <c r="P7"/>
      <c r="Q7"/>
      <c r="R7"/>
      <c r="S7"/>
      <c r="T7"/>
      <c r="U7"/>
      <c r="V7"/>
      <c r="W7"/>
      <c r="X7"/>
      <c r="Y7"/>
      <c r="Z7"/>
      <c r="AA7"/>
      <c r="AB7" s="12"/>
    </row>
    <row r="8" spans="1:32">
      <c r="C8" s="439" t="s">
        <v>2</v>
      </c>
      <c r="D8" s="439"/>
      <c r="E8" s="439"/>
      <c r="F8" s="439"/>
      <c r="G8" s="439"/>
      <c r="H8" s="439"/>
      <c r="I8" s="439"/>
      <c r="J8" s="439"/>
      <c r="K8"/>
      <c r="L8"/>
      <c r="M8"/>
      <c r="N8"/>
      <c r="O8"/>
      <c r="P8"/>
      <c r="Q8"/>
      <c r="R8"/>
      <c r="S8"/>
      <c r="T8"/>
      <c r="U8"/>
      <c r="V8"/>
      <c r="W8"/>
      <c r="X8"/>
      <c r="Y8"/>
      <c r="Z8"/>
      <c r="AA8"/>
      <c r="AB8" s="13"/>
    </row>
    <row r="9" spans="1:32">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row r="11" spans="1:32" ht="16.5" thickBot="1">
      <c r="C11" s="15" t="s">
        <v>3</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c r="A12" s="18"/>
      <c r="C12" s="424"/>
      <c r="D12" s="423">
        <v>39538</v>
      </c>
      <c r="E12" s="423">
        <v>39629</v>
      </c>
      <c r="F12" s="423">
        <v>39721</v>
      </c>
      <c r="G12" s="423">
        <v>39813</v>
      </c>
      <c r="H12" s="423">
        <v>39903</v>
      </c>
      <c r="I12" s="423">
        <v>39994</v>
      </c>
      <c r="J12" s="423">
        <v>40086</v>
      </c>
      <c r="K12" s="423">
        <v>40178</v>
      </c>
      <c r="L12" s="423">
        <v>40268</v>
      </c>
      <c r="M12" s="423">
        <v>40359</v>
      </c>
      <c r="N12" s="423">
        <v>40451</v>
      </c>
      <c r="O12" s="423">
        <v>40543</v>
      </c>
      <c r="P12" s="423">
        <v>40633</v>
      </c>
      <c r="Q12" s="423">
        <v>40724</v>
      </c>
      <c r="R12" s="423">
        <v>40816</v>
      </c>
      <c r="S12" s="423">
        <v>40908</v>
      </c>
      <c r="T12" s="423">
        <v>40999</v>
      </c>
      <c r="U12" s="423">
        <v>41090</v>
      </c>
      <c r="V12" s="423">
        <v>41182</v>
      </c>
      <c r="W12" s="423">
        <v>41274</v>
      </c>
      <c r="X12" s="423">
        <v>41364</v>
      </c>
      <c r="Y12" s="423">
        <v>41455</v>
      </c>
      <c r="Z12" s="423">
        <v>41547</v>
      </c>
      <c r="AA12" s="423">
        <v>41639</v>
      </c>
      <c r="AB12" s="13"/>
      <c r="AC12" s="13"/>
      <c r="AD12" s="13"/>
      <c r="AE12" s="13"/>
      <c r="AF12" s="21"/>
    </row>
    <row r="13" spans="1:32" s="22" customFormat="1">
      <c r="A13" s="1"/>
      <c r="C13" s="23" t="s">
        <v>4</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c r="A14" s="1"/>
      <c r="C14" s="32" t="s">
        <v>5</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c r="A16" s="38"/>
      <c r="C16" s="15" t="s">
        <v>6</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c r="A17" s="38"/>
      <c r="C17" s="422"/>
      <c r="D17" s="440" t="s">
        <v>7</v>
      </c>
      <c r="E17" s="441"/>
      <c r="F17" s="441"/>
      <c r="G17" s="441"/>
      <c r="H17" s="441"/>
      <c r="I17" s="442"/>
      <c r="J17" s="40"/>
      <c r="K17" s="443"/>
      <c r="L17" s="444"/>
      <c r="M17" s="445"/>
      <c r="N17" s="440" t="s">
        <v>7</v>
      </c>
      <c r="O17" s="441"/>
      <c r="P17" s="441"/>
      <c r="Q17" s="446"/>
      <c r="R17" s="436" t="s">
        <v>8</v>
      </c>
      <c r="S17" s="437"/>
      <c r="T17"/>
      <c r="U17"/>
      <c r="V17"/>
      <c r="W17"/>
      <c r="X17"/>
      <c r="Y17"/>
    </row>
    <row r="18" spans="1:37" ht="18.75" thickBot="1">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9</v>
      </c>
      <c r="U18"/>
      <c r="V18"/>
      <c r="W18"/>
      <c r="X18"/>
      <c r="Y18"/>
    </row>
    <row r="19" spans="1:37" ht="25.5">
      <c r="C19" s="421" t="s">
        <v>10</v>
      </c>
      <c r="D19" s="420">
        <f>+AVERAGE(D13:G13)</f>
        <v>164.82499999999999</v>
      </c>
      <c r="E19" s="419">
        <f>+AVERAGE(H13:K13)</f>
        <v>167.82499999999999</v>
      </c>
      <c r="F19" s="419">
        <f>+AVERAGE(L13:O13)</f>
        <v>172.60000000000002</v>
      </c>
      <c r="G19" s="27">
        <f>+AVERAGE(P13:S13)</f>
        <v>178.45</v>
      </c>
      <c r="H19" s="55"/>
      <c r="I19" s="56"/>
      <c r="J19" s="46"/>
      <c r="K19" s="447" t="s">
        <v>93</v>
      </c>
      <c r="L19" s="448"/>
      <c r="M19" s="449"/>
      <c r="N19" s="418"/>
      <c r="O19" s="417">
        <f>E19/D19-1</f>
        <v>1.8201122402548231E-2</v>
      </c>
      <c r="P19" s="417">
        <f>F19/E19-1</f>
        <v>2.845225681513508E-2</v>
      </c>
      <c r="Q19" s="417">
        <f>G19/F19-1</f>
        <v>3.3893395133255844E-2</v>
      </c>
      <c r="R19" s="417">
        <f>H20/G20-1</f>
        <v>1.76278015613196E-2</v>
      </c>
      <c r="S19" s="416">
        <f>I20/H20-1</f>
        <v>2.4498886414253906E-2</v>
      </c>
      <c r="T19" s="57">
        <v>2.75E-2</v>
      </c>
      <c r="U19"/>
      <c r="V19"/>
      <c r="W19"/>
      <c r="X19"/>
      <c r="Y19"/>
      <c r="Z19" s="58"/>
    </row>
    <row r="20" spans="1:37" ht="26.25" thickBot="1">
      <c r="C20" s="415" t="s">
        <v>11</v>
      </c>
      <c r="D20" s="414"/>
      <c r="E20" s="413"/>
      <c r="F20" s="412"/>
      <c r="G20" s="411">
        <f>+AVERAGE(P14:S14)</f>
        <v>99.275000000000006</v>
      </c>
      <c r="H20" s="410">
        <f>+AVERAGE(T14:W14)</f>
        <v>101.02500000000001</v>
      </c>
      <c r="I20" s="409">
        <f>+AVERAGE(X14:AA14)</f>
        <v>103.5</v>
      </c>
      <c r="J20" s="408"/>
      <c r="K20" s="450" t="str">
        <f>CONCATENATE("Reconstructed cumulative index (",CRCP_y5,"=1)")</f>
        <v>Reconstructed cumulative index (2014-15=1)</v>
      </c>
      <c r="L20" s="451"/>
      <c r="M20" s="452"/>
      <c r="N20" s="407">
        <f t="shared" ref="N20:S20" si="0">O20/(1+O19)</f>
        <v>0.86223221985715015</v>
      </c>
      <c r="O20" s="406">
        <f t="shared" si="0"/>
        <v>0.87792581403019099</v>
      </c>
      <c r="P20" s="406">
        <f t="shared" si="0"/>
        <v>0.90290478475561453</v>
      </c>
      <c r="Q20" s="406">
        <f t="shared" si="0"/>
        <v>0.93350729339304384</v>
      </c>
      <c r="R20" s="406">
        <f t="shared" si="0"/>
        <v>0.94996297471702096</v>
      </c>
      <c r="S20" s="59">
        <f t="shared" si="0"/>
        <v>0.97323600973236002</v>
      </c>
      <c r="T20" s="60">
        <v>1</v>
      </c>
      <c r="U20"/>
      <c r="V20"/>
      <c r="W20"/>
      <c r="X20"/>
      <c r="Y20"/>
      <c r="Z20" s="61"/>
      <c r="AD20"/>
      <c r="AE20"/>
      <c r="AF20"/>
      <c r="AG20"/>
      <c r="AH20"/>
      <c r="AI20"/>
      <c r="AJ20"/>
      <c r="AK20"/>
    </row>
    <row r="21" spans="1:37" ht="50.25" customHeight="1">
      <c r="C21" s="14"/>
      <c r="D21" s="14"/>
      <c r="E21" s="14"/>
      <c r="F21" s="14"/>
      <c r="G21" s="14"/>
      <c r="H21" s="14"/>
      <c r="I21" s="14"/>
      <c r="J21" s="14"/>
      <c r="K21" s="14"/>
      <c r="L21" s="14"/>
      <c r="M21" s="14"/>
      <c r="N21" s="14"/>
      <c r="O21" s="14"/>
      <c r="P21" s="14"/>
      <c r="Q21" s="14"/>
      <c r="R21" s="14"/>
      <c r="S21" s="14"/>
      <c r="T21" s="14"/>
      <c r="U21" s="14"/>
      <c r="V21" s="14"/>
      <c r="W21" s="13"/>
      <c r="X21" s="13"/>
      <c r="Y21" s="13"/>
      <c r="Z21" s="13"/>
      <c r="AA21" s="13"/>
      <c r="AB21" s="13"/>
      <c r="AD21"/>
      <c r="AE21"/>
      <c r="AF21"/>
      <c r="AG21"/>
      <c r="AH21"/>
      <c r="AI21"/>
      <c r="AJ21"/>
      <c r="AK21"/>
    </row>
    <row r="22" spans="1:37" s="63" customFormat="1" ht="24.75" customHeight="1">
      <c r="A22" s="62"/>
      <c r="C22" s="64" t="str">
        <f>CONCATENATE("TABLE 7.5.1 - The carryover amounts that arise from applying the EBSS during the ", FRCP_y1," to ",FRCP_y5, " regulatory control period")</f>
        <v>TABLE 7.5.1 - The carryover amounts that arise from applying the EBSS during the 2016-17 to 2020-21 regulatory control period</v>
      </c>
      <c r="D22" s="64"/>
      <c r="E22" s="64"/>
      <c r="F22" s="64"/>
      <c r="G22" s="64"/>
      <c r="H22" s="64"/>
      <c r="I22" s="64"/>
      <c r="J22" s="64"/>
      <c r="K22" s="64"/>
      <c r="L22" s="64"/>
      <c r="M22" s="64"/>
      <c r="N22" s="64"/>
      <c r="O22" s="64"/>
      <c r="P22" s="64"/>
      <c r="Q22" s="64"/>
      <c r="R22" s="64"/>
      <c r="S22" s="64"/>
      <c r="T22" s="64"/>
      <c r="U22" s="64"/>
      <c r="V22" s="64"/>
      <c r="W22" s="64"/>
      <c r="X22" s="65"/>
      <c r="Y22" s="65"/>
      <c r="Z22" s="65"/>
      <c r="AA22" s="65"/>
      <c r="AB22" s="66"/>
      <c r="AD22"/>
      <c r="AE22"/>
      <c r="AF22"/>
      <c r="AG22"/>
      <c r="AH22"/>
      <c r="AI22"/>
      <c r="AJ22"/>
      <c r="AK22"/>
    </row>
    <row r="23" spans="1:37" ht="19.5" thickBot="1">
      <c r="A23" s="67"/>
      <c r="C23" s="14"/>
      <c r="D23" s="14"/>
      <c r="E23" s="14"/>
      <c r="F23" s="14"/>
      <c r="G23" s="14"/>
      <c r="H23" s="14"/>
      <c r="I23" s="14"/>
      <c r="J23" s="14"/>
      <c r="K23" s="14"/>
      <c r="L23" s="14"/>
      <c r="M23" s="14"/>
      <c r="N23" s="14"/>
      <c r="O23" s="14"/>
      <c r="P23" s="14"/>
      <c r="Q23" s="14"/>
      <c r="R23" s="14"/>
      <c r="S23" s="14"/>
      <c r="T23" s="14"/>
      <c r="U23" s="14"/>
      <c r="V23" s="14"/>
      <c r="W23" s="13"/>
      <c r="X23" s="13"/>
      <c r="Y23" s="13"/>
      <c r="Z23" s="13"/>
      <c r="AA23" s="13"/>
      <c r="AB23" s="13"/>
      <c r="AD23"/>
      <c r="AE23"/>
      <c r="AF23"/>
      <c r="AG23"/>
      <c r="AH23"/>
      <c r="AI23"/>
      <c r="AJ23"/>
      <c r="AK23"/>
    </row>
    <row r="24" spans="1:37" s="68" customFormat="1" ht="24.75" customHeight="1" thickBot="1">
      <c r="A24" s="38"/>
      <c r="C24" s="69" t="s">
        <v>92</v>
      </c>
      <c r="D24" s="70"/>
      <c r="E24" s="70"/>
      <c r="F24" s="70"/>
      <c r="G24" s="70"/>
      <c r="H24" s="70"/>
      <c r="I24" s="70"/>
      <c r="J24" s="70"/>
      <c r="K24" s="70"/>
      <c r="L24" s="70"/>
      <c r="M24" s="70"/>
      <c r="N24" s="70"/>
      <c r="O24" s="70"/>
      <c r="P24" s="70"/>
      <c r="Q24" s="70"/>
      <c r="R24" s="70"/>
      <c r="S24" s="70"/>
      <c r="T24" s="70"/>
      <c r="U24" s="70"/>
      <c r="V24" s="70"/>
      <c r="W24" s="71"/>
      <c r="X24" s="2"/>
      <c r="Y24"/>
      <c r="AD24"/>
      <c r="AE24"/>
      <c r="AF24"/>
      <c r="AG24"/>
      <c r="AH24"/>
      <c r="AI24"/>
      <c r="AJ24"/>
      <c r="AK24"/>
    </row>
    <row r="25" spans="1:37" ht="15.75">
      <c r="A25" s="72"/>
      <c r="C25" s="73"/>
      <c r="D25" s="453" t="s">
        <v>12</v>
      </c>
      <c r="E25" s="454"/>
      <c r="F25" s="455" t="s">
        <v>13</v>
      </c>
      <c r="G25" s="456"/>
      <c r="H25" s="456"/>
      <c r="I25" s="456"/>
      <c r="J25" s="457"/>
      <c r="K25" s="46"/>
      <c r="L25" s="453" t="s">
        <v>12</v>
      </c>
      <c r="M25" s="454"/>
      <c r="N25" s="466" t="s">
        <v>13</v>
      </c>
      <c r="O25" s="461"/>
      <c r="P25" s="461"/>
      <c r="Q25" s="461"/>
      <c r="R25" s="467"/>
      <c r="S25" s="468" t="s">
        <v>14</v>
      </c>
      <c r="T25" s="469"/>
      <c r="U25" s="469"/>
      <c r="V25" s="469"/>
      <c r="W25" s="470"/>
      <c r="Z25"/>
      <c r="AD25"/>
      <c r="AE25"/>
      <c r="AF25"/>
      <c r="AG25"/>
      <c r="AH25"/>
      <c r="AI25"/>
      <c r="AJ25"/>
      <c r="AK25"/>
    </row>
    <row r="26" spans="1:37" ht="15.75" thickBot="1">
      <c r="C26" s="74"/>
      <c r="D26" s="471" t="str">
        <f>CONCATENATE("$m, real ", (PRCP_y5))</f>
        <v>$m, real 2009-10</v>
      </c>
      <c r="E26" s="472"/>
      <c r="F26" s="473" t="str">
        <f>CONCATENATE("$m, real ", dms_DollarRealPrev_y5)</f>
        <v>$m, real June 2010</v>
      </c>
      <c r="G26" s="474"/>
      <c r="H26" s="474"/>
      <c r="I26" s="474"/>
      <c r="J26" s="475"/>
      <c r="K26" s="46"/>
      <c r="L26" s="471" t="str">
        <f>CONCATENATE("$m, real ", (CRCP_y5))</f>
        <v>$m, real 2014-15</v>
      </c>
      <c r="M26" s="472"/>
      <c r="N26" s="473" t="str">
        <f>CONCATENATE("$m, real ", dms_DollarReal)</f>
        <v>$m, real June 2016</v>
      </c>
      <c r="O26" s="474"/>
      <c r="P26" s="474"/>
      <c r="Q26" s="474"/>
      <c r="R26" s="476"/>
      <c r="S26" s="75"/>
      <c r="T26" s="76"/>
      <c r="U26" s="76"/>
      <c r="V26" s="76"/>
      <c r="W26" s="77"/>
      <c r="AD26"/>
      <c r="AE26"/>
      <c r="AF26"/>
      <c r="AG26"/>
      <c r="AH26"/>
      <c r="AI26"/>
      <c r="AJ26"/>
      <c r="AK26"/>
    </row>
    <row r="27" spans="1:37" ht="15.75" thickBot="1">
      <c r="C27" s="74"/>
      <c r="D27" s="78" t="str">
        <f>PRCP_y4</f>
        <v>2008-09</v>
      </c>
      <c r="E27" s="79" t="str">
        <f>PRCP_y5</f>
        <v>2009-10</v>
      </c>
      <c r="F27" s="80" t="str">
        <f>CRCP_y1</f>
        <v>2010-11</v>
      </c>
      <c r="G27" s="81" t="str">
        <f>CRCP_y2</f>
        <v>2011-12</v>
      </c>
      <c r="H27" s="81" t="str">
        <f>CRCP_y3</f>
        <v>2012-13</v>
      </c>
      <c r="I27" s="81" t="str">
        <f>CRCP_y4</f>
        <v>2013-14</v>
      </c>
      <c r="J27" s="82" t="str">
        <f>CRCP_y5</f>
        <v>2014-15</v>
      </c>
      <c r="K27" s="46"/>
      <c r="L27" s="83" t="str">
        <f>PRCP_y4</f>
        <v>2008-09</v>
      </c>
      <c r="M27" s="84" t="str">
        <f>PRCP_y5</f>
        <v>2009-10</v>
      </c>
      <c r="N27" s="80" t="str">
        <f>CRCP_y1</f>
        <v>2010-11</v>
      </c>
      <c r="O27" s="81" t="str">
        <f>CRCP_y2</f>
        <v>2011-12</v>
      </c>
      <c r="P27" s="81" t="str">
        <f>CRCP_y3</f>
        <v>2012-13</v>
      </c>
      <c r="Q27" s="81" t="str">
        <f>CRCP_y4</f>
        <v>2013-14</v>
      </c>
      <c r="R27" s="82" t="str">
        <f>CRCP_y5</f>
        <v>2014-15</v>
      </c>
      <c r="S27" s="85" t="str">
        <f t="array" ref="S27:W27">FRCP</f>
        <v>2016-17</v>
      </c>
      <c r="T27" s="86" t="str">
        <v>2017-18</v>
      </c>
      <c r="U27" s="86" t="str">
        <v>2018-19</v>
      </c>
      <c r="V27" s="86" t="str">
        <v>2019-20</v>
      </c>
      <c r="W27" s="87" t="str">
        <v>2020-21</v>
      </c>
      <c r="AD27"/>
      <c r="AE27"/>
      <c r="AF27"/>
      <c r="AG27"/>
      <c r="AH27"/>
      <c r="AI27"/>
      <c r="AJ27"/>
      <c r="AK27"/>
    </row>
    <row r="28" spans="1:37">
      <c r="A28" s="1" t="s">
        <v>15</v>
      </c>
      <c r="C28" s="328" t="s">
        <v>16</v>
      </c>
      <c r="D28" s="88"/>
      <c r="E28" s="89"/>
      <c r="F28" s="90">
        <v>20.671608948775262</v>
      </c>
      <c r="G28" s="91">
        <v>22.60161370447209</v>
      </c>
      <c r="H28" s="91">
        <v>23.090342497933278</v>
      </c>
      <c r="I28" s="91">
        <v>22.871101671886031</v>
      </c>
      <c r="J28" s="90">
        <v>23.155003189770881</v>
      </c>
      <c r="K28" s="46"/>
      <c r="L28" s="92"/>
      <c r="M28" s="93"/>
      <c r="N28" s="94">
        <f>+F28/$N$20</f>
        <v>23.974526203857263</v>
      </c>
      <c r="O28" s="95">
        <f>+G28/$N$20</f>
        <v>26.21290782686896</v>
      </c>
      <c r="P28" s="95">
        <f>+H28/$N$20</f>
        <v>26.779725886094536</v>
      </c>
      <c r="Q28" s="95">
        <f>+I28/$N$20</f>
        <v>26.525454680498008</v>
      </c>
      <c r="R28" s="96">
        <f>+J28/$N$20</f>
        <v>26.854718086975542</v>
      </c>
      <c r="S28" s="97"/>
      <c r="T28" s="97"/>
      <c r="U28" s="97"/>
      <c r="V28" s="97"/>
      <c r="W28" s="98"/>
      <c r="X28" s="58"/>
      <c r="Y28" s="61"/>
      <c r="AD28"/>
      <c r="AE28"/>
      <c r="AF28"/>
      <c r="AG28"/>
      <c r="AH28"/>
      <c r="AI28"/>
      <c r="AJ28"/>
      <c r="AK28"/>
    </row>
    <row r="29" spans="1:37">
      <c r="C29" s="99" t="s">
        <v>17</v>
      </c>
      <c r="D29" s="100"/>
      <c r="E29" s="101"/>
      <c r="F29" s="102"/>
      <c r="G29" s="103"/>
      <c r="H29" s="103"/>
      <c r="I29" s="103"/>
      <c r="J29" s="104"/>
      <c r="K29" s="105"/>
      <c r="L29" s="106"/>
      <c r="M29" s="107"/>
      <c r="N29" s="108"/>
      <c r="O29" s="109"/>
      <c r="P29" s="109"/>
      <c r="Q29" s="109"/>
      <c r="R29" s="110"/>
      <c r="S29" s="97"/>
      <c r="T29" s="97"/>
      <c r="U29" s="97"/>
      <c r="V29" s="97"/>
      <c r="W29" s="98"/>
      <c r="X29" s="58"/>
      <c r="Y29" s="58"/>
      <c r="AD29"/>
      <c r="AE29"/>
      <c r="AF29"/>
      <c r="AG29"/>
      <c r="AH29"/>
      <c r="AI29"/>
      <c r="AJ29"/>
      <c r="AK29"/>
    </row>
    <row r="30" spans="1:37">
      <c r="A30" s="1" t="s">
        <v>18</v>
      </c>
      <c r="C30" s="111" t="s">
        <v>19</v>
      </c>
      <c r="D30" s="112"/>
      <c r="E30" s="113"/>
      <c r="F30" s="114">
        <v>0.16924548354485897</v>
      </c>
      <c r="G30" s="115">
        <v>0.17998935212355752</v>
      </c>
      <c r="H30" s="115">
        <v>0.18935972004997531</v>
      </c>
      <c r="I30" s="116">
        <v>0.18974508871113654</v>
      </c>
      <c r="J30" s="117">
        <v>0.18913266495860159</v>
      </c>
      <c r="K30" s="105"/>
      <c r="L30" s="118"/>
      <c r="M30" s="119"/>
      <c r="N30" s="120">
        <f t="shared" ref="N30:R37" si="1">-F30/$N$20</f>
        <v>-0.19628758894314877</v>
      </c>
      <c r="O30" s="121">
        <f t="shared" si="1"/>
        <v>-0.20874811678155236</v>
      </c>
      <c r="P30" s="121">
        <f t="shared" si="1"/>
        <v>-0.21961568552999258</v>
      </c>
      <c r="Q30" s="121">
        <f t="shared" si="1"/>
        <v>-0.22006262853709233</v>
      </c>
      <c r="R30" s="122">
        <f t="shared" si="1"/>
        <v>-0.21935235149289137</v>
      </c>
      <c r="S30" s="97"/>
      <c r="T30" s="97"/>
      <c r="U30" s="97"/>
      <c r="V30" s="97"/>
      <c r="W30" s="98"/>
      <c r="X30" s="58"/>
      <c r="Y30" s="58"/>
      <c r="AD30"/>
      <c r="AE30"/>
      <c r="AF30"/>
      <c r="AG30"/>
      <c r="AH30"/>
      <c r="AI30"/>
      <c r="AJ30"/>
      <c r="AK30"/>
    </row>
    <row r="31" spans="1:37">
      <c r="A31" s="1" t="s">
        <v>20</v>
      </c>
      <c r="C31" s="111" t="s">
        <v>21</v>
      </c>
      <c r="D31" s="112"/>
      <c r="E31" s="113"/>
      <c r="F31" s="123">
        <v>1E-3</v>
      </c>
      <c r="G31" s="124">
        <v>1E-3</v>
      </c>
      <c r="H31" s="124">
        <v>1E-3</v>
      </c>
      <c r="I31" s="125">
        <v>1E-3</v>
      </c>
      <c r="J31" s="117">
        <v>1E-3</v>
      </c>
      <c r="K31" s="105"/>
      <c r="L31" s="118"/>
      <c r="M31" s="119"/>
      <c r="N31" s="120">
        <f t="shared" si="1"/>
        <v>-1.1597803665533103E-3</v>
      </c>
      <c r="O31" s="121">
        <f t="shared" si="1"/>
        <v>-1.1597803665533103E-3</v>
      </c>
      <c r="P31" s="121">
        <f t="shared" si="1"/>
        <v>-1.1597803665533103E-3</v>
      </c>
      <c r="Q31" s="121">
        <f t="shared" si="1"/>
        <v>-1.1597803665533103E-3</v>
      </c>
      <c r="R31" s="122">
        <f t="shared" si="1"/>
        <v>-1.1597803665533103E-3</v>
      </c>
      <c r="S31" s="97"/>
      <c r="T31" s="97"/>
      <c r="U31" s="97"/>
      <c r="V31" s="97"/>
      <c r="W31" s="98"/>
      <c r="X31" s="58"/>
      <c r="Y31" s="58"/>
      <c r="AD31"/>
      <c r="AE31"/>
      <c r="AF31"/>
      <c r="AG31"/>
      <c r="AH31"/>
      <c r="AI31"/>
      <c r="AJ31"/>
      <c r="AK31"/>
    </row>
    <row r="32" spans="1:37">
      <c r="A32" s="1" t="s">
        <v>22</v>
      </c>
      <c r="C32" s="126" t="s">
        <v>23</v>
      </c>
      <c r="D32" s="112"/>
      <c r="E32" s="113"/>
      <c r="F32" s="123">
        <v>8.5505012695854254E-2</v>
      </c>
      <c r="G32" s="124">
        <v>8.5505012695854241E-2</v>
      </c>
      <c r="H32" s="124">
        <v>8.5505012695854254E-2</v>
      </c>
      <c r="I32" s="125">
        <v>8.5505012695854241E-2</v>
      </c>
      <c r="J32" s="117">
        <v>8.5505012695854227E-2</v>
      </c>
      <c r="K32" s="127"/>
      <c r="L32" s="118"/>
      <c r="M32" s="119"/>
      <c r="N32" s="120">
        <f t="shared" si="1"/>
        <v>-9.9167034966543291E-2</v>
      </c>
      <c r="O32" s="121">
        <f t="shared" si="1"/>
        <v>-9.9167034966543277E-2</v>
      </c>
      <c r="P32" s="121">
        <f t="shared" si="1"/>
        <v>-9.9167034966543291E-2</v>
      </c>
      <c r="Q32" s="121">
        <f t="shared" si="1"/>
        <v>-9.9167034966543277E-2</v>
      </c>
      <c r="R32" s="122">
        <f t="shared" si="1"/>
        <v>-9.9167034966543263E-2</v>
      </c>
      <c r="S32" s="97"/>
      <c r="T32" s="97"/>
      <c r="U32" s="97"/>
      <c r="V32" s="97"/>
      <c r="W32" s="98"/>
      <c r="X32" s="128"/>
      <c r="Y32" s="58"/>
      <c r="AD32"/>
      <c r="AE32"/>
      <c r="AF32"/>
      <c r="AG32"/>
      <c r="AH32"/>
      <c r="AI32"/>
      <c r="AJ32"/>
      <c r="AK32"/>
    </row>
    <row r="33" spans="1:37">
      <c r="A33" s="1" t="s">
        <v>24</v>
      </c>
      <c r="C33" s="111" t="s">
        <v>25</v>
      </c>
      <c r="D33" s="112"/>
      <c r="E33" s="113"/>
      <c r="F33" s="123">
        <v>1.8704183500780319E-2</v>
      </c>
      <c r="G33" s="124">
        <v>1.9156645216366893E-2</v>
      </c>
      <c r="H33" s="124">
        <v>1.9620052162685562E-2</v>
      </c>
      <c r="I33" s="125">
        <v>2.0094669109266338E-2</v>
      </c>
      <c r="J33" s="117">
        <v>2.0521965038433329E-2</v>
      </c>
      <c r="K33" s="127"/>
      <c r="L33" s="118"/>
      <c r="M33" s="119"/>
      <c r="N33" s="120">
        <f t="shared" si="1"/>
        <v>-2.1692744796615378E-2</v>
      </c>
      <c r="O33" s="121">
        <f t="shared" si="1"/>
        <v>-2.2217501010969712E-2</v>
      </c>
      <c r="P33" s="121">
        <f t="shared" si="1"/>
        <v>-2.2754951289034528E-2</v>
      </c>
      <c r="Q33" s="121">
        <f t="shared" si="1"/>
        <v>-2.3305402705312395E-2</v>
      </c>
      <c r="R33" s="122">
        <f t="shared" si="1"/>
        <v>-2.3800972134668426E-2</v>
      </c>
      <c r="S33" s="97"/>
      <c r="T33" s="97"/>
      <c r="U33" s="97"/>
      <c r="V33" s="97"/>
      <c r="W33" s="98"/>
      <c r="X33" s="129"/>
      <c r="Y33" s="130"/>
      <c r="AD33"/>
      <c r="AE33"/>
      <c r="AF33"/>
      <c r="AG33"/>
      <c r="AH33"/>
      <c r="AI33"/>
      <c r="AJ33"/>
      <c r="AK33"/>
    </row>
    <row r="34" spans="1:37">
      <c r="A34" s="1" t="s">
        <v>26</v>
      </c>
      <c r="C34" s="111" t="s">
        <v>27</v>
      </c>
      <c r="D34" s="112"/>
      <c r="E34" s="113"/>
      <c r="F34" s="123">
        <v>4.6524407476390204</v>
      </c>
      <c r="G34" s="124">
        <v>4.6890496076503405</v>
      </c>
      <c r="H34" s="124">
        <v>4.7455125174317025</v>
      </c>
      <c r="I34" s="125">
        <v>4.8065091632546961</v>
      </c>
      <c r="J34" s="117">
        <v>4.870336345440986</v>
      </c>
      <c r="K34" s="105"/>
      <c r="L34" s="118"/>
      <c r="M34" s="119"/>
      <c r="N34" s="120">
        <f t="shared" si="1"/>
        <v>-5.39580943566434</v>
      </c>
      <c r="O34" s="121">
        <f t="shared" si="1"/>
        <v>-5.4382676727473678</v>
      </c>
      <c r="P34" s="121">
        <f t="shared" si="1"/>
        <v>-5.5037522469502624</v>
      </c>
      <c r="Q34" s="121">
        <f t="shared" si="1"/>
        <v>-5.5744949592013757</v>
      </c>
      <c r="R34" s="122">
        <f t="shared" si="1"/>
        <v>-5.6485204719534563</v>
      </c>
      <c r="S34" s="97"/>
      <c r="T34" s="97"/>
      <c r="U34" s="97"/>
      <c r="V34" s="97"/>
      <c r="W34" s="98"/>
      <c r="X34" s="129"/>
      <c r="Y34" s="58"/>
    </row>
    <row r="35" spans="1:37">
      <c r="A35" s="1" t="s">
        <v>28</v>
      </c>
      <c r="C35" s="131" t="s">
        <v>29</v>
      </c>
      <c r="D35" s="112"/>
      <c r="E35" s="113"/>
      <c r="F35" s="114"/>
      <c r="G35" s="115"/>
      <c r="H35" s="115"/>
      <c r="I35" s="116"/>
      <c r="J35" s="132"/>
      <c r="K35" s="105"/>
      <c r="L35" s="118"/>
      <c r="M35" s="119"/>
      <c r="N35" s="120">
        <f t="shared" si="1"/>
        <v>0</v>
      </c>
      <c r="O35" s="121">
        <f t="shared" si="1"/>
        <v>0</v>
      </c>
      <c r="P35" s="121">
        <f t="shared" si="1"/>
        <v>0</v>
      </c>
      <c r="Q35" s="121">
        <f t="shared" si="1"/>
        <v>0</v>
      </c>
      <c r="R35" s="122">
        <f t="shared" si="1"/>
        <v>0</v>
      </c>
      <c r="S35" s="97"/>
      <c r="T35" s="97"/>
      <c r="U35" s="97"/>
      <c r="V35" s="97"/>
      <c r="W35" s="98"/>
      <c r="X35" s="129"/>
      <c r="Y35" s="58"/>
    </row>
    <row r="36" spans="1:37">
      <c r="A36" s="1" t="s">
        <v>30</v>
      </c>
      <c r="C36" s="131" t="s">
        <v>31</v>
      </c>
      <c r="D36" s="112"/>
      <c r="E36" s="113"/>
      <c r="F36" s="114"/>
      <c r="G36" s="115"/>
      <c r="H36" s="115"/>
      <c r="I36" s="115"/>
      <c r="J36" s="132"/>
      <c r="K36" s="105"/>
      <c r="L36" s="118"/>
      <c r="M36" s="119"/>
      <c r="N36" s="120">
        <f t="shared" si="1"/>
        <v>0</v>
      </c>
      <c r="O36" s="121">
        <f t="shared" si="1"/>
        <v>0</v>
      </c>
      <c r="P36" s="121">
        <f t="shared" si="1"/>
        <v>0</v>
      </c>
      <c r="Q36" s="121">
        <f t="shared" si="1"/>
        <v>0</v>
      </c>
      <c r="R36" s="122">
        <f t="shared" si="1"/>
        <v>0</v>
      </c>
      <c r="S36" s="97"/>
      <c r="T36" s="97"/>
      <c r="U36" s="97"/>
      <c r="V36" s="97"/>
      <c r="W36" s="98"/>
      <c r="X36" s="129"/>
      <c r="Y36" s="58"/>
    </row>
    <row r="37" spans="1:37" ht="15.75" thickBot="1">
      <c r="A37" s="1" t="s">
        <v>32</v>
      </c>
      <c r="C37" s="405" t="s">
        <v>33</v>
      </c>
      <c r="D37" s="112"/>
      <c r="E37" s="113"/>
      <c r="F37" s="133">
        <v>-0.1249780390442808</v>
      </c>
      <c r="G37" s="134">
        <v>-0.33628173060791111</v>
      </c>
      <c r="H37" s="134">
        <v>-0.58679454904112105</v>
      </c>
      <c r="I37" s="134">
        <v>-0.8561964028688861</v>
      </c>
      <c r="J37" s="135"/>
      <c r="K37" s="105"/>
      <c r="L37" s="136"/>
      <c r="M37" s="137"/>
      <c r="N37" s="404">
        <f t="shared" si="1"/>
        <v>0.14494707593388992</v>
      </c>
      <c r="O37" s="403">
        <f t="shared" si="1"/>
        <v>0.39001294878962467</v>
      </c>
      <c r="P37" s="403">
        <f t="shared" si="1"/>
        <v>0.68055279717839579</v>
      </c>
      <c r="Q37" s="403">
        <f t="shared" si="1"/>
        <v>0.99299977796090244</v>
      </c>
      <c r="R37" s="402">
        <f t="shared" si="1"/>
        <v>0</v>
      </c>
      <c r="S37" s="97"/>
      <c r="T37" s="97"/>
      <c r="U37" s="97"/>
      <c r="V37" s="97"/>
      <c r="W37" s="98"/>
      <c r="X37" s="129"/>
      <c r="Y37" s="58"/>
    </row>
    <row r="38" spans="1:37" ht="15.75" thickBot="1">
      <c r="C38" s="138" t="s">
        <v>91</v>
      </c>
      <c r="D38" s="139"/>
      <c r="E38" s="140"/>
      <c r="F38" s="141">
        <f>F28-SUM(F30:F37)</f>
        <v>15.86969156043903</v>
      </c>
      <c r="G38" s="142">
        <f>G28-SUM(G30:G37)</f>
        <v>17.963194817393884</v>
      </c>
      <c r="H38" s="142">
        <f>H28-SUM(H30:H37)</f>
        <v>18.636139744634182</v>
      </c>
      <c r="I38" s="142">
        <f>I28-SUM(I30:I37)</f>
        <v>18.624444140983965</v>
      </c>
      <c r="J38" s="143">
        <f>J28-SUM(J30:J37)</f>
        <v>17.988507201637006</v>
      </c>
      <c r="K38" s="105"/>
      <c r="L38" s="144"/>
      <c r="M38" s="145"/>
      <c r="N38" s="401">
        <f>+SUM(N28:N37)</f>
        <v>18.405356695053946</v>
      </c>
      <c r="O38" s="401">
        <f>+SUM(O28:O37)</f>
        <v>20.833360669785595</v>
      </c>
      <c r="P38" s="401">
        <f>+SUM(P28:P37)</f>
        <v>21.613828984170546</v>
      </c>
      <c r="Q38" s="401">
        <f>+SUM(Q28:Q37)</f>
        <v>21.600264652682036</v>
      </c>
      <c r="R38" s="400">
        <f>+SUM(R28:R37)</f>
        <v>20.862717476061427</v>
      </c>
      <c r="S38" s="146"/>
      <c r="T38" s="146"/>
      <c r="U38" s="146"/>
      <c r="V38" s="146"/>
      <c r="W38" s="147"/>
      <c r="X38" s="129"/>
      <c r="Y38" s="58"/>
    </row>
    <row r="39" spans="1:37">
      <c r="B39" s="148"/>
      <c r="C39" s="149"/>
      <c r="D39" s="150"/>
      <c r="E39" s="150"/>
      <c r="F39" s="150"/>
      <c r="G39" s="150"/>
      <c r="H39" s="150"/>
      <c r="I39" s="150"/>
      <c r="J39" s="150"/>
      <c r="K39" s="151"/>
      <c r="L39" s="150"/>
      <c r="M39" s="150"/>
      <c r="N39" s="149"/>
      <c r="O39" s="149"/>
      <c r="P39" s="149"/>
      <c r="Q39" s="149"/>
      <c r="R39" s="149"/>
      <c r="S39" s="152"/>
      <c r="T39" s="152"/>
      <c r="U39" s="152"/>
      <c r="V39" s="152"/>
      <c r="W39" s="152"/>
      <c r="X39" s="129"/>
      <c r="Y39" s="58"/>
    </row>
    <row r="40" spans="1:37" s="154" customFormat="1" ht="15.75" thickBot="1">
      <c r="A40" s="1"/>
      <c r="B40" s="153"/>
      <c r="C40" s="153"/>
      <c r="D40" s="153"/>
      <c r="E40" s="153"/>
      <c r="F40" s="153"/>
      <c r="G40" s="153"/>
      <c r="H40" s="153"/>
      <c r="I40" s="153"/>
      <c r="J40" s="153"/>
      <c r="K40" s="153"/>
      <c r="L40" s="153"/>
      <c r="M40" s="153"/>
      <c r="N40" s="153"/>
      <c r="O40" s="153"/>
      <c r="P40" s="153"/>
      <c r="Q40" s="153"/>
      <c r="R40" s="153"/>
      <c r="S40" s="153"/>
      <c r="T40" s="153"/>
      <c r="U40" s="153"/>
      <c r="V40" s="153"/>
      <c r="W40" s="153"/>
      <c r="X40" s="2"/>
      <c r="Y40" s="2"/>
      <c r="Z40" s="2"/>
      <c r="AA40"/>
      <c r="AC40" s="153"/>
    </row>
    <row r="41" spans="1:37" s="68" customFormat="1" ht="25.5" customHeight="1" thickBot="1">
      <c r="A41" s="72"/>
      <c r="C41" s="69" t="s">
        <v>90</v>
      </c>
      <c r="D41" s="70"/>
      <c r="E41" s="70"/>
      <c r="F41" s="70"/>
      <c r="G41" s="70"/>
      <c r="H41" s="70"/>
      <c r="I41" s="70"/>
      <c r="J41" s="70"/>
      <c r="K41" s="70"/>
      <c r="L41" s="70"/>
      <c r="M41" s="70"/>
      <c r="N41" s="70"/>
      <c r="O41" s="70"/>
      <c r="P41" s="70"/>
      <c r="Q41" s="70"/>
      <c r="R41" s="70"/>
      <c r="S41" s="70"/>
      <c r="T41" s="70"/>
      <c r="U41" s="70"/>
      <c r="V41" s="70"/>
      <c r="W41" s="71"/>
      <c r="X41" s="2"/>
      <c r="Y41" s="2"/>
      <c r="Z41"/>
      <c r="AA41"/>
    </row>
    <row r="42" spans="1:37" s="68" customFormat="1" ht="25.5" customHeight="1">
      <c r="A42" s="155"/>
      <c r="C42" s="156"/>
      <c r="D42" s="458" t="s">
        <v>12</v>
      </c>
      <c r="E42" s="459"/>
      <c r="F42" s="460" t="s">
        <v>13</v>
      </c>
      <c r="G42" s="461"/>
      <c r="H42" s="461"/>
      <c r="I42" s="461"/>
      <c r="J42" s="462"/>
      <c r="K42" s="157"/>
      <c r="L42" s="463" t="s">
        <v>12</v>
      </c>
      <c r="M42" s="464"/>
      <c r="N42" s="465" t="s">
        <v>13</v>
      </c>
      <c r="O42" s="456"/>
      <c r="P42" s="456"/>
      <c r="Q42" s="456"/>
      <c r="R42" s="457"/>
      <c r="S42" s="158"/>
      <c r="T42" s="159"/>
      <c r="U42" s="159"/>
      <c r="V42" s="159"/>
      <c r="W42" s="160"/>
      <c r="X42" s="2"/>
      <c r="Y42" s="2"/>
      <c r="Z42"/>
      <c r="AA42"/>
    </row>
    <row r="43" spans="1:37" ht="15.75" thickBot="1">
      <c r="A43" s="155"/>
      <c r="C43" s="156"/>
      <c r="D43" s="471" t="s">
        <v>34</v>
      </c>
      <c r="E43" s="491"/>
      <c r="F43" s="479" t="s">
        <v>34</v>
      </c>
      <c r="G43" s="474"/>
      <c r="H43" s="474"/>
      <c r="I43" s="474"/>
      <c r="J43" s="492"/>
      <c r="K43" s="161"/>
      <c r="L43" s="471" t="str">
        <f>CONCATENATE("$m, real ", (CRCP_y5))</f>
        <v>$m, real 2014-15</v>
      </c>
      <c r="M43" s="491"/>
      <c r="N43" s="479" t="str">
        <f>CONCATENATE("$m, real ", dms_DollarReal)</f>
        <v>$m, real June 2016</v>
      </c>
      <c r="O43" s="474"/>
      <c r="P43" s="474"/>
      <c r="Q43" s="474"/>
      <c r="R43" s="475"/>
      <c r="S43" s="158"/>
      <c r="T43" s="159"/>
      <c r="U43" s="159"/>
      <c r="V43" s="159"/>
      <c r="W43" s="160"/>
      <c r="Z43"/>
      <c r="AA43"/>
    </row>
    <row r="44" spans="1:37" ht="15.75" thickBot="1">
      <c r="C44" s="162"/>
      <c r="D44" s="78" t="str">
        <f>PRCP_y4</f>
        <v>2008-09</v>
      </c>
      <c r="E44" s="79" t="str">
        <f>PRCP_y5</f>
        <v>2009-10</v>
      </c>
      <c r="F44" s="80" t="str">
        <f>CRCP_y1</f>
        <v>2010-11</v>
      </c>
      <c r="G44" s="81" t="str">
        <f>CRCP_y2</f>
        <v>2011-12</v>
      </c>
      <c r="H44" s="81" t="str">
        <f>CRCP_y3</f>
        <v>2012-13</v>
      </c>
      <c r="I44" s="81" t="str">
        <f>CRCP_y4</f>
        <v>2013-14</v>
      </c>
      <c r="J44" s="82" t="str">
        <f>CRCP_y5</f>
        <v>2014-15</v>
      </c>
      <c r="K44" s="161"/>
      <c r="L44" s="83" t="str">
        <f>PRCP_y4</f>
        <v>2008-09</v>
      </c>
      <c r="M44" s="163" t="str">
        <f>PRCP_y5</f>
        <v>2009-10</v>
      </c>
      <c r="N44" s="164" t="str">
        <f>CRCP_y1</f>
        <v>2010-11</v>
      </c>
      <c r="O44" s="81" t="str">
        <f>CRCP_y2</f>
        <v>2011-12</v>
      </c>
      <c r="P44" s="81" t="str">
        <f>CRCP_y3</f>
        <v>2012-13</v>
      </c>
      <c r="Q44" s="81" t="str">
        <f>CRCP_y4</f>
        <v>2013-14</v>
      </c>
      <c r="R44" s="82" t="str">
        <f>CRCP_y5</f>
        <v>2014-15</v>
      </c>
      <c r="S44" s="158"/>
      <c r="T44" s="159"/>
      <c r="U44" s="159"/>
      <c r="V44" s="159"/>
      <c r="W44" s="160"/>
      <c r="Z44"/>
      <c r="AA44"/>
    </row>
    <row r="45" spans="1:37">
      <c r="A45" s="1" t="s">
        <v>35</v>
      </c>
      <c r="C45" s="165" t="s">
        <v>36</v>
      </c>
      <c r="D45" s="166"/>
      <c r="E45" s="166"/>
      <c r="F45" s="90">
        <v>23.250835740000003</v>
      </c>
      <c r="G45" s="91">
        <v>25.547555048161005</v>
      </c>
      <c r="H45" s="91">
        <v>25.516660400487446</v>
      </c>
      <c r="I45" s="167">
        <v>24.6659109</v>
      </c>
      <c r="J45" s="168"/>
      <c r="K45" s="127"/>
      <c r="L45" s="169"/>
      <c r="M45" s="170"/>
      <c r="N45" s="399">
        <f>+F45/O$20*(1+O$19)^0.5</f>
        <v>26.723758275324283</v>
      </c>
      <c r="O45" s="171">
        <f>+G45/P$20*(1+P$19)^0.5</f>
        <v>28.694552546707001</v>
      </c>
      <c r="P45" s="171">
        <f>+H45/Q$20*(1+Q$19)^0.5</f>
        <v>27.793548532353881</v>
      </c>
      <c r="Q45" s="172">
        <f>+I45/R$20*(1+R$19)^0.5</f>
        <v>26.192983013411549</v>
      </c>
      <c r="R45" s="398"/>
      <c r="S45" s="158"/>
      <c r="T45" s="159"/>
      <c r="U45" s="159"/>
      <c r="V45" s="159"/>
      <c r="W45" s="160"/>
    </row>
    <row r="46" spans="1:37">
      <c r="C46" s="173" t="s">
        <v>37</v>
      </c>
      <c r="D46" s="166"/>
      <c r="E46" s="166"/>
      <c r="F46" s="174"/>
      <c r="G46" s="175"/>
      <c r="H46" s="175"/>
      <c r="I46" s="176"/>
      <c r="J46" s="168"/>
      <c r="K46" s="105"/>
      <c r="L46" s="177"/>
      <c r="M46" s="178"/>
      <c r="N46" s="177"/>
      <c r="O46" s="179"/>
      <c r="P46" s="179"/>
      <c r="Q46" s="180"/>
      <c r="R46" s="181"/>
      <c r="S46" s="158"/>
      <c r="T46" s="159"/>
      <c r="U46" s="159"/>
      <c r="V46" s="159"/>
      <c r="W46" s="160"/>
      <c r="X46" s="58"/>
      <c r="Y46" s="58"/>
    </row>
    <row r="47" spans="1:37">
      <c r="A47" s="1" t="s">
        <v>38</v>
      </c>
      <c r="C47" s="182" t="str">
        <f>+C30</f>
        <v>Debt raising expenditure</v>
      </c>
      <c r="D47" s="113"/>
      <c r="E47" s="113"/>
      <c r="F47" s="114"/>
      <c r="G47" s="115"/>
      <c r="H47" s="115"/>
      <c r="I47" s="116"/>
      <c r="J47" s="168"/>
      <c r="K47" s="127"/>
      <c r="L47" s="183"/>
      <c r="M47" s="184"/>
      <c r="N47" s="185">
        <f t="shared" ref="N47:N55" si="2">-F47/O$20*(1+O$19)^0.5</f>
        <v>0</v>
      </c>
      <c r="O47" s="186">
        <f t="shared" ref="O47:O55" si="3">-G47/P$20*(1+P$19)^0.5</f>
        <v>0</v>
      </c>
      <c r="P47" s="186">
        <f t="shared" ref="P47:P55" si="4">-H47/Q$20*(1+Q$19)^0.5</f>
        <v>0</v>
      </c>
      <c r="Q47" s="187">
        <f t="shared" ref="Q47:Q55" si="5">-I47/R$20*(1+R$19)^0.5</f>
        <v>0</v>
      </c>
      <c r="R47" s="390"/>
      <c r="S47" s="158"/>
      <c r="T47" s="159"/>
      <c r="U47" s="159"/>
      <c r="V47" s="159"/>
      <c r="W47" s="160"/>
      <c r="X47" s="58"/>
      <c r="Y47" s="58"/>
    </row>
    <row r="48" spans="1:37">
      <c r="A48" s="1" t="s">
        <v>39</v>
      </c>
      <c r="C48" s="182" t="str">
        <f>+C31</f>
        <v>Self insurance</v>
      </c>
      <c r="D48" s="113"/>
      <c r="E48" s="113"/>
      <c r="F48" s="114"/>
      <c r="G48" s="115"/>
      <c r="H48" s="115"/>
      <c r="I48" s="116"/>
      <c r="J48" s="168"/>
      <c r="K48" s="127"/>
      <c r="L48" s="183"/>
      <c r="M48" s="184"/>
      <c r="N48" s="185">
        <f t="shared" si="2"/>
        <v>0</v>
      </c>
      <c r="O48" s="186">
        <f t="shared" si="3"/>
        <v>0</v>
      </c>
      <c r="P48" s="186">
        <f t="shared" si="4"/>
        <v>0</v>
      </c>
      <c r="Q48" s="187">
        <f t="shared" si="5"/>
        <v>0</v>
      </c>
      <c r="R48" s="390"/>
      <c r="S48" s="158"/>
      <c r="T48" s="159"/>
      <c r="U48" s="159"/>
      <c r="V48" s="159"/>
      <c r="W48" s="160"/>
      <c r="X48" s="58"/>
      <c r="Y48" s="58"/>
    </row>
    <row r="49" spans="1:25">
      <c r="A49" s="1" t="s">
        <v>40</v>
      </c>
      <c r="C49" s="182" t="str">
        <f>+C32</f>
        <v>Insurance</v>
      </c>
      <c r="D49" s="113"/>
      <c r="E49" s="113"/>
      <c r="F49" s="123">
        <v>8.4767899999999993E-2</v>
      </c>
      <c r="G49" s="124">
        <v>8.7168179999999998E-2</v>
      </c>
      <c r="H49" s="124">
        <v>0.10101643000000002</v>
      </c>
      <c r="I49" s="125">
        <v>0.10253434</v>
      </c>
      <c r="J49" s="168"/>
      <c r="K49" s="105"/>
      <c r="L49" s="183"/>
      <c r="M49" s="184"/>
      <c r="N49" s="185">
        <f t="shared" si="2"/>
        <v>-9.7429481436216991E-2</v>
      </c>
      <c r="O49" s="186">
        <f t="shared" si="3"/>
        <v>-9.790572587848724E-2</v>
      </c>
      <c r="P49" s="186">
        <f t="shared" si="4"/>
        <v>-0.11003027064295982</v>
      </c>
      <c r="Q49" s="187">
        <f t="shared" si="5"/>
        <v>-0.10888226414177812</v>
      </c>
      <c r="R49" s="390"/>
      <c r="S49" s="158"/>
      <c r="T49" s="159"/>
      <c r="U49" s="159"/>
      <c r="V49" s="159"/>
      <c r="W49" s="160"/>
      <c r="X49" s="58"/>
      <c r="Y49" s="58"/>
    </row>
    <row r="50" spans="1:25">
      <c r="A50" s="1" t="s">
        <v>41</v>
      </c>
      <c r="C50" s="182" t="str">
        <f>+C33</f>
        <v>Superannuation</v>
      </c>
      <c r="D50" s="113"/>
      <c r="E50" s="113"/>
      <c r="F50" s="123">
        <v>5.8036360000000009E-2</v>
      </c>
      <c r="G50" s="124">
        <v>6.1193339999999999E-2</v>
      </c>
      <c r="H50" s="124">
        <v>6.754077E-2</v>
      </c>
      <c r="I50" s="125">
        <v>3.8607469999999998E-2</v>
      </c>
      <c r="J50" s="168"/>
      <c r="K50" s="188"/>
      <c r="L50" s="183"/>
      <c r="M50" s="184"/>
      <c r="N50" s="185">
        <f t="shared" si="2"/>
        <v>-6.670511430913835E-2</v>
      </c>
      <c r="O50" s="186">
        <f t="shared" si="3"/>
        <v>-6.8731254588877133E-2</v>
      </c>
      <c r="P50" s="186">
        <f t="shared" si="4"/>
        <v>-7.356752958438445E-2</v>
      </c>
      <c r="Q50" s="187">
        <f t="shared" si="5"/>
        <v>-4.0997667185313467E-2</v>
      </c>
      <c r="R50" s="390"/>
      <c r="S50" s="158"/>
      <c r="T50" s="159"/>
      <c r="U50" s="159"/>
      <c r="V50" s="159"/>
      <c r="W50" s="160"/>
      <c r="X50" s="128"/>
      <c r="Y50" s="130"/>
    </row>
    <row r="51" spans="1:25">
      <c r="A51" s="1" t="s">
        <v>42</v>
      </c>
      <c r="C51" s="182" t="str">
        <f>+C34</f>
        <v>Non controllable expenditure (re: part 6)</v>
      </c>
      <c r="D51" s="113"/>
      <c r="E51" s="113"/>
      <c r="F51" s="123">
        <v>5.0783536900000001</v>
      </c>
      <c r="G51" s="124">
        <v>6.2007753099999992</v>
      </c>
      <c r="H51" s="124">
        <v>6.0799854599999996</v>
      </c>
      <c r="I51" s="125">
        <v>6.7910399200000002</v>
      </c>
      <c r="J51" s="168"/>
      <c r="K51" s="188"/>
      <c r="L51" s="183"/>
      <c r="M51" s="184"/>
      <c r="N51" s="185">
        <f t="shared" si="2"/>
        <v>-5.8368954116640746</v>
      </c>
      <c r="O51" s="186">
        <f t="shared" si="3"/>
        <v>-6.9645988677858321</v>
      </c>
      <c r="P51" s="186">
        <f t="shared" si="4"/>
        <v>-6.6225112654353397</v>
      </c>
      <c r="Q51" s="187">
        <f t="shared" si="5"/>
        <v>-7.2114747348722377</v>
      </c>
      <c r="R51" s="397"/>
      <c r="S51" s="158"/>
      <c r="T51" s="159"/>
      <c r="U51" s="159"/>
      <c r="V51" s="159"/>
      <c r="W51" s="160"/>
      <c r="X51" s="130"/>
      <c r="Y51" s="128"/>
    </row>
    <row r="52" spans="1:25">
      <c r="A52" s="1" t="s">
        <v>43</v>
      </c>
      <c r="C52" s="189" t="s">
        <v>44</v>
      </c>
      <c r="D52" s="113"/>
      <c r="E52" s="113"/>
      <c r="F52" s="123"/>
      <c r="G52" s="124">
        <v>1.23585941</v>
      </c>
      <c r="H52" s="124">
        <v>0.84432452000000002</v>
      </c>
      <c r="I52" s="125">
        <v>0.87085500000000005</v>
      </c>
      <c r="J52" s="168"/>
      <c r="K52" s="188"/>
      <c r="L52" s="183"/>
      <c r="M52" s="184"/>
      <c r="N52" s="185">
        <f t="shared" si="2"/>
        <v>0</v>
      </c>
      <c r="O52" s="186">
        <f t="shared" si="3"/>
        <v>-1.38809497479251</v>
      </c>
      <c r="P52" s="186">
        <f t="shared" si="4"/>
        <v>-0.91966480547854568</v>
      </c>
      <c r="Q52" s="187">
        <f t="shared" si="5"/>
        <v>-0.92476982969011357</v>
      </c>
      <c r="R52" s="397"/>
      <c r="S52" s="158"/>
      <c r="T52" s="159"/>
      <c r="U52" s="159"/>
      <c r="V52" s="159"/>
      <c r="W52" s="160"/>
      <c r="X52" s="130"/>
      <c r="Y52" s="128"/>
    </row>
    <row r="53" spans="1:25">
      <c r="A53" s="1" t="s">
        <v>45</v>
      </c>
      <c r="C53" s="189" t="s">
        <v>29</v>
      </c>
      <c r="D53" s="113"/>
      <c r="E53" s="113"/>
      <c r="F53" s="123"/>
      <c r="G53" s="124"/>
      <c r="H53" s="124"/>
      <c r="I53" s="125"/>
      <c r="J53" s="168"/>
      <c r="K53" s="188"/>
      <c r="L53" s="183"/>
      <c r="M53" s="184"/>
      <c r="N53" s="185">
        <f t="shared" si="2"/>
        <v>0</v>
      </c>
      <c r="O53" s="186">
        <f t="shared" si="3"/>
        <v>0</v>
      </c>
      <c r="P53" s="186">
        <f t="shared" si="4"/>
        <v>0</v>
      </c>
      <c r="Q53" s="187">
        <f t="shared" si="5"/>
        <v>0</v>
      </c>
      <c r="R53" s="397"/>
      <c r="S53" s="158"/>
      <c r="T53" s="159"/>
      <c r="U53" s="159"/>
      <c r="V53" s="159"/>
      <c r="W53" s="160"/>
      <c r="X53" s="130"/>
      <c r="Y53" s="128"/>
    </row>
    <row r="54" spans="1:25">
      <c r="A54" s="1" t="s">
        <v>46</v>
      </c>
      <c r="C54" s="189" t="s">
        <v>47</v>
      </c>
      <c r="D54" s="113"/>
      <c r="E54" s="113"/>
      <c r="F54" s="396">
        <v>0</v>
      </c>
      <c r="G54" s="395">
        <v>0</v>
      </c>
      <c r="H54" s="395">
        <v>0</v>
      </c>
      <c r="I54" s="394">
        <v>0</v>
      </c>
      <c r="J54" s="168"/>
      <c r="K54" s="105"/>
      <c r="L54" s="190"/>
      <c r="M54" s="191"/>
      <c r="N54" s="393">
        <f t="shared" si="2"/>
        <v>0</v>
      </c>
      <c r="O54" s="392">
        <f t="shared" si="3"/>
        <v>0</v>
      </c>
      <c r="P54" s="392">
        <f t="shared" si="4"/>
        <v>0</v>
      </c>
      <c r="Q54" s="391">
        <f t="shared" si="5"/>
        <v>0</v>
      </c>
      <c r="R54" s="390"/>
      <c r="S54" s="158"/>
      <c r="T54" s="159"/>
      <c r="U54" s="159"/>
      <c r="V54" s="159"/>
      <c r="W54" s="160"/>
      <c r="X54" s="58"/>
      <c r="Y54" s="58"/>
    </row>
    <row r="55" spans="1:25" ht="15.75" thickBot="1">
      <c r="A55" s="1" t="s">
        <v>48</v>
      </c>
      <c r="C55" s="192" t="s">
        <v>49</v>
      </c>
      <c r="D55" s="113"/>
      <c r="E55" s="113"/>
      <c r="F55" s="133"/>
      <c r="G55" s="134"/>
      <c r="H55" s="134"/>
      <c r="I55" s="193"/>
      <c r="J55" s="194"/>
      <c r="K55" s="105"/>
      <c r="L55" s="190"/>
      <c r="M55" s="191"/>
      <c r="N55" s="389">
        <f t="shared" si="2"/>
        <v>0</v>
      </c>
      <c r="O55" s="388">
        <f t="shared" si="3"/>
        <v>0</v>
      </c>
      <c r="P55" s="388">
        <f t="shared" si="4"/>
        <v>0</v>
      </c>
      <c r="Q55" s="387">
        <f t="shared" si="5"/>
        <v>0</v>
      </c>
      <c r="R55" s="386"/>
      <c r="S55" s="158"/>
      <c r="T55" s="159"/>
      <c r="U55" s="159"/>
      <c r="V55" s="159"/>
      <c r="W55" s="160"/>
      <c r="X55" s="58"/>
      <c r="Y55" s="58"/>
    </row>
    <row r="56" spans="1:25" ht="15.75" thickBot="1">
      <c r="C56" s="195" t="s">
        <v>89</v>
      </c>
      <c r="D56" s="196"/>
      <c r="E56" s="197"/>
      <c r="F56" s="198">
        <f>+F45-SUM(F47:F55)</f>
        <v>18.029677790000001</v>
      </c>
      <c r="G56" s="198">
        <f>+G45-SUM(G47:G55)</f>
        <v>17.962558808161006</v>
      </c>
      <c r="H56" s="198">
        <f>+H45-SUM(H47:H55)</f>
        <v>18.423793220487447</v>
      </c>
      <c r="I56" s="198">
        <f>+I45-SUM(I47:I55)</f>
        <v>16.862874170000001</v>
      </c>
      <c r="J56" s="385"/>
      <c r="K56" s="105"/>
      <c r="L56" s="199"/>
      <c r="M56" s="197"/>
      <c r="N56" s="384">
        <f>N45+SUM(N47:N55)</f>
        <v>20.722728267914853</v>
      </c>
      <c r="O56" s="383">
        <f>O45+SUM(O47:O55)</f>
        <v>20.175221723661295</v>
      </c>
      <c r="P56" s="383">
        <f>P45+SUM(P47:P55)</f>
        <v>20.067774661212653</v>
      </c>
      <c r="Q56" s="383">
        <f>Q45+SUM(Q47:Q55)</f>
        <v>17.906858517522107</v>
      </c>
      <c r="R56" s="382">
        <f>+R38-(Q38-Q56)</f>
        <v>17.169311340901498</v>
      </c>
      <c r="S56" s="200"/>
      <c r="T56" s="201"/>
      <c r="U56" s="201"/>
      <c r="V56" s="201"/>
      <c r="W56" s="202"/>
      <c r="X56" s="58"/>
      <c r="Y56" s="58"/>
    </row>
    <row r="57" spans="1:25">
      <c r="C57" s="203"/>
      <c r="D57" s="203"/>
      <c r="E57" s="203"/>
      <c r="F57" s="203"/>
      <c r="G57" s="203"/>
      <c r="H57" s="203"/>
      <c r="I57" s="203"/>
      <c r="J57" s="105"/>
      <c r="K57" s="46"/>
      <c r="L57" s="46"/>
      <c r="M57" s="46"/>
      <c r="N57" s="46"/>
      <c r="O57" s="46"/>
      <c r="P57" s="46"/>
      <c r="Q57" s="46"/>
      <c r="R57" s="46"/>
      <c r="S57" s="46"/>
      <c r="T57" s="46"/>
      <c r="U57" s="46"/>
      <c r="V57" s="46"/>
      <c r="W57" s="58"/>
      <c r="X57" s="58"/>
    </row>
    <row r="58" spans="1:25" ht="15.75" thickBot="1">
      <c r="C58" s="203"/>
      <c r="D58" s="203"/>
      <c r="E58" s="203"/>
      <c r="F58" s="203"/>
      <c r="G58" s="203"/>
      <c r="H58" s="203"/>
      <c r="I58" s="203"/>
      <c r="J58" s="105"/>
      <c r="K58" s="46"/>
      <c r="L58" s="46"/>
      <c r="M58" s="46"/>
      <c r="N58" s="381"/>
      <c r="O58" s="46"/>
      <c r="P58" s="46"/>
      <c r="Q58" s="46"/>
      <c r="R58" s="46"/>
      <c r="S58" s="46"/>
      <c r="T58" s="46"/>
      <c r="U58" s="46"/>
      <c r="V58" s="46"/>
      <c r="W58" s="58"/>
      <c r="X58" s="58"/>
    </row>
    <row r="59" spans="1:25" ht="18.75" thickBot="1">
      <c r="A59" s="204"/>
      <c r="C59" s="203"/>
      <c r="D59" s="203"/>
      <c r="E59" s="203"/>
      <c r="F59" s="203"/>
      <c r="G59" s="203"/>
      <c r="H59" s="203"/>
      <c r="I59" s="203"/>
      <c r="J59" s="105"/>
      <c r="L59" s="380" t="str">
        <f>CONCATENATE("Incremental gain ($m, ",dms_DollarReal)</f>
        <v>Incremental gain ($m, June 2016</v>
      </c>
      <c r="M59" s="379"/>
      <c r="N59" s="378"/>
      <c r="O59" s="378"/>
      <c r="P59" s="378"/>
      <c r="Q59" s="378"/>
      <c r="R59" s="377"/>
      <c r="S59"/>
      <c r="T59"/>
      <c r="U59"/>
      <c r="V59"/>
      <c r="W59"/>
      <c r="X59"/>
      <c r="Y59" s="58"/>
    </row>
    <row r="60" spans="1:25" s="208" customFormat="1" ht="15.75" thickBot="1">
      <c r="A60" s="1" t="s">
        <v>50</v>
      </c>
      <c r="C60" s="209"/>
      <c r="D60" s="209"/>
      <c r="E60" s="209"/>
      <c r="F60" s="209"/>
      <c r="G60" s="209"/>
      <c r="H60" s="209"/>
      <c r="I60" s="209"/>
      <c r="J60" s="210"/>
      <c r="L60" s="211"/>
      <c r="M60" s="212"/>
      <c r="N60" s="213">
        <f>IF(dms_EBSS_status="No",(N38-N56)-(M38-M56)+(L38-L56),(N38-N56))</f>
        <v>-2.3173715728609068</v>
      </c>
      <c r="O60" s="214">
        <f>(O38-O56)-(N38-N56)</f>
        <v>2.9755105189852067</v>
      </c>
      <c r="P60" s="214">
        <f>(P38-P56)-(O38-O56)</f>
        <v>0.88791537683359323</v>
      </c>
      <c r="Q60" s="214">
        <f>(Q38-Q56)-(P38-P56)</f>
        <v>2.1473518122020359</v>
      </c>
      <c r="R60" s="376">
        <f>(R38-R56)-(Q38-Q56)</f>
        <v>0</v>
      </c>
      <c r="S60"/>
      <c r="T60"/>
      <c r="U60"/>
      <c r="V60"/>
      <c r="W60"/>
      <c r="X60" s="215"/>
      <c r="Y60" s="215"/>
    </row>
    <row r="61" spans="1:25" ht="15.75" thickBot="1">
      <c r="C61" s="203"/>
      <c r="D61" s="203"/>
      <c r="E61" s="203"/>
      <c r="F61" s="203"/>
      <c r="G61" s="203"/>
      <c r="H61" s="203"/>
      <c r="I61" s="203"/>
      <c r="J61" s="151"/>
      <c r="L61" s="216"/>
      <c r="M61" s="216"/>
      <c r="N61" s="216"/>
      <c r="O61" s="216"/>
      <c r="P61" s="216"/>
      <c r="Q61" s="216"/>
      <c r="R61" s="216"/>
      <c r="S61" s="216"/>
      <c r="T61" s="216"/>
      <c r="U61" s="216"/>
      <c r="V61" s="216"/>
      <c r="W61" s="153"/>
    </row>
    <row r="62" spans="1:25" ht="18.75" thickBot="1">
      <c r="A62" s="204"/>
      <c r="C62" s="203"/>
      <c r="D62" s="203"/>
      <c r="E62" s="203"/>
      <c r="F62" s="203"/>
      <c r="G62" s="203"/>
      <c r="H62" s="203"/>
      <c r="I62" s="203"/>
      <c r="J62" s="217"/>
      <c r="L62" s="218" t="s">
        <v>51</v>
      </c>
      <c r="M62" s="219"/>
      <c r="N62" s="219"/>
      <c r="O62" s="220" t="str">
        <f>CONCATENATE("$m, real ", dms_DollarReal)</f>
        <v>$m, real June 2016</v>
      </c>
      <c r="P62" s="220"/>
      <c r="Q62" s="220"/>
      <c r="R62" s="220"/>
      <c r="S62" s="220"/>
      <c r="T62" s="221"/>
      <c r="U62" s="221"/>
      <c r="V62" s="221"/>
      <c r="W62" s="221"/>
      <c r="X62" s="222" t="s">
        <v>52</v>
      </c>
      <c r="Y62" s="223"/>
    </row>
    <row r="63" spans="1:25" ht="15.75" thickBot="1">
      <c r="A63" s="1" t="s">
        <v>53</v>
      </c>
      <c r="C63" s="203"/>
      <c r="D63" s="203"/>
      <c r="E63" s="203"/>
      <c r="F63" s="203"/>
      <c r="G63" s="203"/>
      <c r="H63" s="203"/>
      <c r="I63" s="203"/>
      <c r="J63" s="224"/>
      <c r="L63" s="480" t="str">
        <f>CRCP_y1</f>
        <v>2010-11</v>
      </c>
      <c r="M63" s="481"/>
      <c r="N63" s="375"/>
      <c r="O63" s="226">
        <f>$N$60</f>
        <v>-2.3173715728609068</v>
      </c>
      <c r="P63" s="171">
        <f>$N$60</f>
        <v>-2.3173715728609068</v>
      </c>
      <c r="Q63" s="227">
        <f>$N$60</f>
        <v>-2.3173715728609068</v>
      </c>
      <c r="R63" s="171">
        <f>$N$60</f>
        <v>-2.3173715728609068</v>
      </c>
      <c r="S63" s="228">
        <f>$N$60</f>
        <v>-2.3173715728609068</v>
      </c>
      <c r="T63" s="374"/>
      <c r="U63" s="374"/>
      <c r="V63" s="374"/>
      <c r="W63" s="374"/>
      <c r="X63" s="373"/>
      <c r="Y63" s="366"/>
    </row>
    <row r="64" spans="1:25" ht="15.75" thickBot="1">
      <c r="A64" s="1" t="s">
        <v>54</v>
      </c>
      <c r="C64" s="203"/>
      <c r="D64" s="203"/>
      <c r="E64" s="203"/>
      <c r="F64" s="203"/>
      <c r="G64" s="203"/>
      <c r="H64" s="203"/>
      <c r="I64" s="203"/>
      <c r="J64" s="203"/>
      <c r="L64" s="489" t="str">
        <f>CRCP_y2</f>
        <v>2011-12</v>
      </c>
      <c r="M64" s="490"/>
      <c r="N64" s="231"/>
      <c r="O64" s="232"/>
      <c r="P64" s="233">
        <f>$O$60</f>
        <v>2.9755105189852067</v>
      </c>
      <c r="Q64" s="234">
        <f>$O$60</f>
        <v>2.9755105189852067</v>
      </c>
      <c r="R64" s="186">
        <f>$O$60</f>
        <v>2.9755105189852067</v>
      </c>
      <c r="S64" s="234">
        <f>$O$60</f>
        <v>2.9755105189852067</v>
      </c>
      <c r="T64" s="172">
        <f>$O$60</f>
        <v>2.9755105189852067</v>
      </c>
      <c r="U64" s="235"/>
      <c r="V64" s="235"/>
      <c r="W64" s="235"/>
      <c r="X64" s="236"/>
      <c r="Y64" s="366"/>
    </row>
    <row r="65" spans="1:28" ht="15.75" thickBot="1">
      <c r="A65" s="1" t="s">
        <v>55</v>
      </c>
      <c r="C65" s="203"/>
      <c r="D65" s="203"/>
      <c r="E65" s="203"/>
      <c r="F65" s="203"/>
      <c r="G65" s="203"/>
      <c r="H65" s="203"/>
      <c r="I65" s="203"/>
      <c r="J65" s="203"/>
      <c r="L65" s="482" t="str">
        <f>CRCP_y3</f>
        <v>2012-13</v>
      </c>
      <c r="M65" s="483"/>
      <c r="N65" s="231"/>
      <c r="O65" s="235"/>
      <c r="P65" s="232"/>
      <c r="Q65" s="237">
        <f>$P$60</f>
        <v>0.88791537683359323</v>
      </c>
      <c r="R65" s="186">
        <f>$P$60</f>
        <v>0.88791537683359323</v>
      </c>
      <c r="S65" s="234">
        <f>$P$60</f>
        <v>0.88791537683359323</v>
      </c>
      <c r="T65" s="186">
        <f>$P$60</f>
        <v>0.88791537683359323</v>
      </c>
      <c r="U65" s="228">
        <f>$P$60</f>
        <v>0.88791537683359323</v>
      </c>
      <c r="V65" s="235"/>
      <c r="W65" s="235"/>
      <c r="X65" s="236"/>
      <c r="Y65" s="372"/>
    </row>
    <row r="66" spans="1:28" ht="15.75" thickBot="1">
      <c r="A66" s="1" t="s">
        <v>56</v>
      </c>
      <c r="C66" s="203"/>
      <c r="D66" s="203"/>
      <c r="E66" s="203"/>
      <c r="F66" s="203"/>
      <c r="G66" s="203"/>
      <c r="H66" s="203"/>
      <c r="I66" s="203"/>
      <c r="J66" s="203"/>
      <c r="L66" s="482" t="str">
        <f>CRCP_y4</f>
        <v>2013-14</v>
      </c>
      <c r="M66" s="483"/>
      <c r="N66" s="231"/>
      <c r="O66" s="235"/>
      <c r="P66" s="235"/>
      <c r="Q66" s="232"/>
      <c r="R66" s="233">
        <f>$Q$60</f>
        <v>2.1473518122020359</v>
      </c>
      <c r="S66" s="186">
        <f>$Q$60</f>
        <v>2.1473518122020359</v>
      </c>
      <c r="T66" s="238">
        <f>$Q$60</f>
        <v>2.1473518122020359</v>
      </c>
      <c r="U66" s="234">
        <f>$Q$60</f>
        <v>2.1473518122020359</v>
      </c>
      <c r="V66" s="172">
        <f>$Q$60</f>
        <v>2.1473518122020359</v>
      </c>
      <c r="W66" s="239"/>
      <c r="X66" s="236"/>
    </row>
    <row r="67" spans="1:28" ht="15.75" thickBot="1">
      <c r="A67" s="1" t="s">
        <v>57</v>
      </c>
      <c r="C67" s="240"/>
      <c r="D67" s="241"/>
      <c r="E67" s="241"/>
      <c r="F67" s="241"/>
      <c r="G67" s="241"/>
      <c r="H67" s="241"/>
      <c r="I67" s="241"/>
      <c r="J67" s="203"/>
      <c r="L67" s="484" t="str">
        <f>CRCP_y5</f>
        <v>2014-15</v>
      </c>
      <c r="M67" s="485"/>
      <c r="N67" s="371"/>
      <c r="O67" s="239"/>
      <c r="P67" s="239"/>
      <c r="Q67" s="239"/>
      <c r="R67" s="242"/>
      <c r="S67" s="237">
        <f>+$R$60</f>
        <v>0</v>
      </c>
      <c r="T67" s="370">
        <f>+$R$60</f>
        <v>0</v>
      </c>
      <c r="U67" s="369">
        <f>+$R$60</f>
        <v>0</v>
      </c>
      <c r="V67" s="368">
        <f>+$R$60</f>
        <v>0</v>
      </c>
      <c r="W67" s="367">
        <f>+$R$60</f>
        <v>0</v>
      </c>
      <c r="X67" s="243"/>
    </row>
    <row r="68" spans="1:28" ht="15.75" thickBot="1">
      <c r="C68" s="240"/>
      <c r="D68" s="241"/>
      <c r="E68" s="241"/>
      <c r="F68" s="241"/>
      <c r="G68" s="241"/>
      <c r="H68" s="241"/>
      <c r="I68" s="241"/>
      <c r="J68" s="203"/>
      <c r="L68" s="244" t="s">
        <v>58</v>
      </c>
      <c r="M68" s="245"/>
      <c r="N68" s="245"/>
      <c r="O68" s="246"/>
      <c r="P68" s="246"/>
      <c r="Q68" s="246"/>
      <c r="R68" s="247"/>
      <c r="S68" s="248">
        <f>+SUM(S63:S67)</f>
        <v>3.693406135159929</v>
      </c>
      <c r="T68" s="249">
        <f>+SUM(T64:T67)</f>
        <v>6.0107777080208358</v>
      </c>
      <c r="U68" s="250">
        <f>+SUM(U65:U67)</f>
        <v>3.0352671890356291</v>
      </c>
      <c r="V68" s="251">
        <f>+SUM(V66:V67)</f>
        <v>2.1473518122020359</v>
      </c>
      <c r="W68" s="248">
        <f>+SUM(W63:W67)</f>
        <v>0</v>
      </c>
      <c r="X68" s="252">
        <f>+SUM(S68:W68)</f>
        <v>14.88680284441843</v>
      </c>
      <c r="Y68" s="366"/>
    </row>
    <row r="69" spans="1:28" ht="15.75" thickBot="1">
      <c r="C69" s="240"/>
      <c r="D69" s="241"/>
      <c r="E69" s="241"/>
      <c r="F69" s="241"/>
      <c r="G69" s="241"/>
      <c r="H69" s="241"/>
      <c r="I69" s="241"/>
      <c r="J69" s="203"/>
      <c r="L69" s="365"/>
      <c r="M69" s="365"/>
      <c r="N69" s="365"/>
      <c r="O69" s="365"/>
      <c r="P69" s="365"/>
      <c r="Q69" s="365"/>
      <c r="R69" s="365"/>
      <c r="S69" s="254"/>
      <c r="T69" s="254"/>
      <c r="U69" s="254"/>
      <c r="V69" s="254"/>
      <c r="W69" s="254"/>
      <c r="X69" s="255"/>
      <c r="Y69" s="364"/>
    </row>
    <row r="70" spans="1:28" ht="15.75" thickBot="1">
      <c r="C70" s="240"/>
      <c r="D70" s="240"/>
      <c r="E70" s="240"/>
      <c r="F70" s="240"/>
      <c r="G70" s="240"/>
      <c r="H70" s="240"/>
      <c r="I70" s="240"/>
      <c r="J70" s="241"/>
      <c r="L70" s="199" t="s">
        <v>88</v>
      </c>
      <c r="M70" s="363"/>
      <c r="N70" s="363"/>
      <c r="O70" s="362"/>
      <c r="P70" s="362"/>
      <c r="Q70" s="362"/>
      <c r="R70" s="361"/>
      <c r="S70" s="251">
        <f>S68</f>
        <v>3.693406135159929</v>
      </c>
      <c r="T70" s="251">
        <f>T68</f>
        <v>6.0107777080208358</v>
      </c>
      <c r="U70" s="251">
        <f>U68</f>
        <v>3.0352671890356291</v>
      </c>
      <c r="V70" s="251">
        <f>V68</f>
        <v>2.1473518122020359</v>
      </c>
      <c r="W70" s="256">
        <f>W68</f>
        <v>0</v>
      </c>
      <c r="X70" s="257">
        <f>+SUM(S70:W70)</f>
        <v>14.88680284441843</v>
      </c>
      <c r="Y70" s="258"/>
    </row>
    <row r="71" spans="1:28">
      <c r="C71" s="58"/>
      <c r="D71" s="58"/>
      <c r="E71" s="58"/>
      <c r="F71" s="360"/>
      <c r="G71" s="360"/>
      <c r="H71" s="360"/>
      <c r="I71" s="360"/>
      <c r="J71" s="359"/>
      <c r="K71" s="259"/>
      <c r="L71" s="259"/>
      <c r="M71" s="260"/>
      <c r="N71" s="260"/>
      <c r="O71" s="260"/>
      <c r="P71" s="261"/>
      <c r="Q71" s="261"/>
      <c r="R71" s="262"/>
      <c r="S71" s="262"/>
      <c r="T71" s="262"/>
      <c r="U71" s="262"/>
      <c r="V71" s="262"/>
      <c r="W71" s="223"/>
      <c r="X71" s="258">
        <f>X70-S70</f>
        <v>11.193396709258501</v>
      </c>
      <c r="Y71" s="262"/>
      <c r="Z71" s="262"/>
    </row>
    <row r="72" spans="1:28" ht="18">
      <c r="A72" s="263"/>
      <c r="C72" s="64" t="s">
        <v>87</v>
      </c>
      <c r="D72" s="358"/>
      <c r="E72" s="358"/>
      <c r="F72" s="358"/>
      <c r="G72" s="358"/>
      <c r="H72" s="358"/>
      <c r="I72" s="358"/>
      <c r="J72"/>
      <c r="K72"/>
      <c r="L72"/>
      <c r="M72"/>
      <c r="N72"/>
      <c r="O72"/>
      <c r="P72"/>
      <c r="Q72"/>
      <c r="R72"/>
      <c r="S72"/>
      <c r="T72"/>
      <c r="U72"/>
      <c r="V72"/>
      <c r="W72" s="264"/>
      <c r="X72" s="264"/>
      <c r="Y72" s="264"/>
      <c r="Z72" s="264"/>
      <c r="AA72" s="264"/>
      <c r="AB72" s="264"/>
    </row>
    <row r="73" spans="1:28" ht="18.75" thickBot="1">
      <c r="C73" s="264"/>
      <c r="D73" s="264"/>
      <c r="E73" s="264"/>
      <c r="F73" s="264"/>
      <c r="G73" s="264"/>
      <c r="H73" s="264"/>
      <c r="I73" s="264"/>
      <c r="J73"/>
      <c r="K73"/>
      <c r="L73"/>
      <c r="M73"/>
      <c r="N73"/>
      <c r="O73"/>
      <c r="P73"/>
      <c r="Q73"/>
      <c r="R73"/>
      <c r="S73"/>
      <c r="T73"/>
      <c r="U73"/>
      <c r="V73"/>
      <c r="W73" s="264"/>
      <c r="X73" s="264"/>
      <c r="Y73" s="264"/>
      <c r="Z73" s="264"/>
      <c r="AA73" s="264"/>
      <c r="AB73" s="264"/>
    </row>
    <row r="74" spans="1:28">
      <c r="C74" s="357"/>
      <c r="D74" s="486" t="s">
        <v>14</v>
      </c>
      <c r="E74" s="487"/>
      <c r="F74" s="487"/>
      <c r="G74" s="487"/>
      <c r="H74" s="488"/>
      <c r="I74" s="356"/>
      <c r="J74" s="265"/>
      <c r="K74" s="266"/>
      <c r="L74" s="266"/>
      <c r="M74" s="265"/>
      <c r="N74" s="265"/>
      <c r="O74" s="265"/>
      <c r="P74" s="261"/>
      <c r="Q74" s="261"/>
      <c r="R74" s="262"/>
      <c r="S74" s="262"/>
      <c r="T74" s="262"/>
      <c r="U74" s="262"/>
      <c r="V74" s="262"/>
      <c r="W74" s="262"/>
      <c r="X74" s="262"/>
      <c r="Y74" s="262"/>
      <c r="Z74" s="262"/>
    </row>
    <row r="75" spans="1:28">
      <c r="A75" s="18"/>
      <c r="C75" s="355"/>
      <c r="D75" s="477" t="str">
        <f>CONCATENATE("$m, real ", dms_DollarReal)</f>
        <v>$m, real June 2016</v>
      </c>
      <c r="E75" s="478"/>
      <c r="F75" s="478"/>
      <c r="G75" s="478"/>
      <c r="H75" s="478"/>
      <c r="I75" s="350"/>
      <c r="J75" s="349"/>
      <c r="K75" s="265"/>
      <c r="L75" s="265"/>
      <c r="M75" s="349"/>
      <c r="N75" s="349"/>
      <c r="O75" s="349"/>
      <c r="P75" s="261"/>
      <c r="Q75" s="261"/>
      <c r="R75" s="262"/>
      <c r="S75" s="262"/>
      <c r="T75" s="262"/>
      <c r="U75" s="262"/>
      <c r="V75" s="262"/>
      <c r="W75" s="262"/>
      <c r="X75" s="262"/>
      <c r="Y75" s="262"/>
      <c r="Z75" s="262"/>
    </row>
    <row r="76" spans="1:28" ht="15.75" thickBot="1">
      <c r="C76" s="354"/>
      <c r="D76" s="353" t="str">
        <f t="array" ref="D76:H76">FRCP</f>
        <v>2016-17</v>
      </c>
      <c r="E76" s="352" t="str">
        <v>2017-18</v>
      </c>
      <c r="F76" s="352" t="str">
        <v>2018-19</v>
      </c>
      <c r="G76" s="352" t="str">
        <v>2019-20</v>
      </c>
      <c r="H76" s="351" t="str">
        <v>2020-21</v>
      </c>
      <c r="I76" s="350" t="s">
        <v>74</v>
      </c>
      <c r="J76" s="349"/>
      <c r="K76" s="265"/>
      <c r="L76" s="265"/>
      <c r="M76" s="349"/>
      <c r="N76" s="349"/>
      <c r="O76" s="349"/>
      <c r="P76" s="261"/>
      <c r="Q76" s="261"/>
      <c r="R76" s="262"/>
      <c r="S76" s="262"/>
      <c r="T76" s="262"/>
      <c r="U76" s="262"/>
      <c r="V76" s="262"/>
      <c r="W76" s="262"/>
      <c r="X76" s="262"/>
      <c r="Y76" s="262"/>
      <c r="Z76" s="262"/>
    </row>
    <row r="77" spans="1:28">
      <c r="A77" s="1" t="s">
        <v>59</v>
      </c>
      <c r="C77" s="348" t="s">
        <v>86</v>
      </c>
      <c r="D77" s="347">
        <v>27.724240043515376</v>
      </c>
      <c r="E77" s="347">
        <v>27.762362700736716</v>
      </c>
      <c r="F77" s="347">
        <v>28.598044484092743</v>
      </c>
      <c r="G77" s="347">
        <v>31.418964624261182</v>
      </c>
      <c r="H77" s="347">
        <v>30.651486302496313</v>
      </c>
      <c r="I77" s="333">
        <f>+SUM(D77:H77)</f>
        <v>146.15509815510234</v>
      </c>
      <c r="J77" s="266"/>
      <c r="K77" s="267"/>
      <c r="L77" s="259"/>
      <c r="M77" s="266"/>
      <c r="N77" s="266"/>
      <c r="O77" s="266"/>
      <c r="P77" s="261"/>
      <c r="Q77" s="261"/>
      <c r="R77" s="262"/>
      <c r="S77" s="262"/>
      <c r="T77" s="262"/>
      <c r="U77" s="262"/>
      <c r="V77" s="262"/>
      <c r="W77" s="262"/>
      <c r="X77" s="262"/>
      <c r="Y77" s="262"/>
      <c r="Z77" s="262"/>
    </row>
    <row r="78" spans="1:28">
      <c r="C78" s="346" t="s">
        <v>85</v>
      </c>
      <c r="D78" s="345"/>
      <c r="E78" s="344"/>
      <c r="F78" s="344"/>
      <c r="G78" s="344"/>
      <c r="H78" s="343"/>
      <c r="I78" s="342"/>
      <c r="J78" s="265"/>
      <c r="K78" s="268"/>
      <c r="L78" s="259"/>
      <c r="M78" s="265"/>
      <c r="N78" s="265"/>
      <c r="O78" s="265"/>
      <c r="P78" s="341"/>
      <c r="Q78" s="261"/>
      <c r="R78" s="262"/>
      <c r="S78" s="262"/>
      <c r="T78" s="262"/>
      <c r="U78" s="262"/>
      <c r="V78" s="262"/>
      <c r="W78" s="262"/>
      <c r="X78" s="262"/>
      <c r="Y78" s="262"/>
      <c r="Z78" s="262"/>
    </row>
    <row r="79" spans="1:28">
      <c r="A79" s="1" t="s">
        <v>84</v>
      </c>
      <c r="C79" s="337" t="str">
        <f>+C47</f>
        <v>Debt raising expenditure</v>
      </c>
      <c r="D79" s="340">
        <v>0.43546124380448015</v>
      </c>
      <c r="E79" s="340">
        <v>0.44705502371141465</v>
      </c>
      <c r="F79" s="340">
        <v>0.46280476415398775</v>
      </c>
      <c r="G79" s="340">
        <v>0.47495296841331874</v>
      </c>
      <c r="H79" s="340">
        <v>0.48533574497198945</v>
      </c>
      <c r="I79" s="333">
        <f>+SUM(D79:H79)</f>
        <v>2.3056097450551905</v>
      </c>
      <c r="J79" s="259"/>
      <c r="K79" s="259"/>
      <c r="L79" s="259"/>
      <c r="M79" s="259"/>
      <c r="N79" s="259"/>
      <c r="O79" s="259"/>
      <c r="P79" s="261"/>
      <c r="Q79" s="341"/>
      <c r="R79" s="262"/>
      <c r="S79" s="262"/>
      <c r="T79" s="262"/>
      <c r="U79" s="262"/>
      <c r="V79" s="262"/>
      <c r="W79" s="262"/>
      <c r="X79" s="262"/>
      <c r="Y79" s="262"/>
      <c r="Z79" s="262"/>
    </row>
    <row r="80" spans="1:28">
      <c r="A80" s="1" t="s">
        <v>83</v>
      </c>
      <c r="C80" s="337" t="s">
        <v>75</v>
      </c>
      <c r="D80" s="340">
        <v>1.2375965507907041</v>
      </c>
      <c r="E80" s="340">
        <v>1.2225286704696103</v>
      </c>
      <c r="F80" s="340">
        <v>1.2115250106033875</v>
      </c>
      <c r="G80" s="340">
        <v>1.1991269681029617</v>
      </c>
      <c r="H80" s="340">
        <v>1.1876203925113802</v>
      </c>
      <c r="I80" s="333">
        <f>+SUM(D80:H80)</f>
        <v>6.0583975924780447</v>
      </c>
      <c r="J80" s="259"/>
      <c r="M80" s="259"/>
      <c r="N80" s="259"/>
      <c r="O80" s="259"/>
      <c r="P80" s="261"/>
      <c r="Q80" s="261"/>
      <c r="R80" s="262"/>
      <c r="S80" s="262"/>
      <c r="T80" s="262"/>
      <c r="U80" s="262"/>
      <c r="V80" s="262"/>
      <c r="W80" s="262"/>
      <c r="X80" s="262"/>
      <c r="Y80" s="262"/>
      <c r="Z80" s="262"/>
    </row>
    <row r="81" spans="1:26">
      <c r="A81" s="1" t="s">
        <v>82</v>
      </c>
      <c r="C81" s="337" t="s">
        <v>81</v>
      </c>
      <c r="D81" s="340">
        <v>0.11620812235069317</v>
      </c>
      <c r="E81" s="340">
        <v>0.11620812235069317</v>
      </c>
      <c r="F81" s="340">
        <v>0.11620812235069317</v>
      </c>
      <c r="G81" s="340">
        <v>0.11620812235069317</v>
      </c>
      <c r="H81" s="340">
        <v>0.11620812235069317</v>
      </c>
      <c r="I81" s="333">
        <f>+SUM(D81:H81)</f>
        <v>0.58104061175346589</v>
      </c>
      <c r="J81" s="259"/>
      <c r="M81" s="259"/>
      <c r="N81" s="259"/>
      <c r="O81" s="259"/>
      <c r="P81" s="261"/>
      <c r="Q81" s="261"/>
      <c r="R81" s="262"/>
      <c r="S81" s="262"/>
      <c r="T81" s="262"/>
      <c r="U81" s="262"/>
      <c r="V81" s="262"/>
      <c r="W81" s="262"/>
      <c r="X81" s="262"/>
      <c r="Y81" s="262"/>
      <c r="Z81" s="262"/>
    </row>
    <row r="82" spans="1:26">
      <c r="A82" s="1" t="s">
        <v>80</v>
      </c>
      <c r="C82" s="337" t="s">
        <v>79</v>
      </c>
      <c r="D82" s="340">
        <v>0</v>
      </c>
      <c r="E82" s="339">
        <v>0</v>
      </c>
      <c r="F82" s="339">
        <v>0</v>
      </c>
      <c r="G82" s="339">
        <v>0</v>
      </c>
      <c r="H82" s="338">
        <v>0</v>
      </c>
      <c r="I82" s="333">
        <f>+SUM(D82:H82)</f>
        <v>0</v>
      </c>
      <c r="Q82" s="261"/>
      <c r="R82" s="262"/>
      <c r="S82" s="262"/>
      <c r="T82" s="262"/>
      <c r="U82" s="262"/>
      <c r="V82" s="262"/>
      <c r="W82" s="262"/>
      <c r="X82" s="262"/>
    </row>
    <row r="83" spans="1:26" ht="25.5">
      <c r="A83" s="1" t="s">
        <v>60</v>
      </c>
      <c r="C83" s="337" t="s">
        <v>78</v>
      </c>
      <c r="D83" s="340">
        <v>6.6716220949049658</v>
      </c>
      <c r="E83" s="340">
        <v>6.9299443978022666</v>
      </c>
      <c r="F83" s="340">
        <v>7.2000130308996502</v>
      </c>
      <c r="G83" s="340">
        <v>7.47933385422703</v>
      </c>
      <c r="H83" s="340">
        <v>7.8088833602330467</v>
      </c>
      <c r="I83" s="333">
        <f>+SUM(D83:H83)</f>
        <v>36.089796738066958</v>
      </c>
      <c r="W83" s="262"/>
      <c r="X83" s="262"/>
    </row>
    <row r="84" spans="1:26">
      <c r="C84" s="337" t="s">
        <v>44</v>
      </c>
      <c r="D84" s="340"/>
      <c r="E84" s="339"/>
      <c r="F84" s="339"/>
      <c r="G84" s="339"/>
      <c r="H84" s="338"/>
      <c r="I84" s="333"/>
      <c r="W84" s="262"/>
      <c r="X84" s="262"/>
    </row>
    <row r="85" spans="1:26">
      <c r="C85" s="337" t="str">
        <f>+C53</f>
        <v>Capitalisation policy changes</v>
      </c>
      <c r="D85" s="340"/>
      <c r="E85" s="339"/>
      <c r="F85" s="339"/>
      <c r="G85" s="339"/>
      <c r="H85" s="338"/>
      <c r="I85" s="333"/>
      <c r="W85" s="262"/>
      <c r="X85" s="262"/>
    </row>
    <row r="86" spans="1:26">
      <c r="C86" s="337" t="str">
        <f>+C54</f>
        <v>Movements in provisions related to opex</v>
      </c>
      <c r="D86" s="340">
        <v>0</v>
      </c>
      <c r="E86" s="339">
        <v>0</v>
      </c>
      <c r="F86" s="339">
        <v>0</v>
      </c>
      <c r="G86" s="339">
        <v>0</v>
      </c>
      <c r="H86" s="338">
        <v>0</v>
      </c>
      <c r="I86" s="333"/>
      <c r="W86" s="262"/>
      <c r="X86" s="262"/>
    </row>
    <row r="87" spans="1:26">
      <c r="A87" s="1" t="s">
        <v>77</v>
      </c>
      <c r="C87" s="337" t="str">
        <f>+C55</f>
        <v>Other adjustments or exclusions required by the EBSS</v>
      </c>
      <c r="D87" s="336"/>
      <c r="E87" s="335"/>
      <c r="F87" s="335"/>
      <c r="G87" s="335"/>
      <c r="H87" s="334"/>
      <c r="I87" s="333">
        <f>+SUM(D87:H87)</f>
        <v>0</v>
      </c>
      <c r="W87" s="262"/>
      <c r="X87" s="262"/>
    </row>
    <row r="88" spans="1:26" ht="15.75" thickBot="1">
      <c r="C88" s="332" t="s">
        <v>76</v>
      </c>
      <c r="D88" s="331">
        <f t="shared" ref="D88:I88" si="6">+D77-SUM(D79:D87)</f>
        <v>19.263352031664532</v>
      </c>
      <c r="E88" s="331">
        <f t="shared" si="6"/>
        <v>19.046626486402729</v>
      </c>
      <c r="F88" s="331">
        <f t="shared" si="6"/>
        <v>19.607493556085025</v>
      </c>
      <c r="G88" s="331">
        <f t="shared" si="6"/>
        <v>22.149342711167179</v>
      </c>
      <c r="H88" s="330">
        <f t="shared" si="6"/>
        <v>21.053438682429203</v>
      </c>
      <c r="I88" s="329">
        <f t="shared" si="6"/>
        <v>101.12025346774868</v>
      </c>
      <c r="W88" s="262"/>
      <c r="X88" s="262"/>
    </row>
    <row r="91" spans="1:26">
      <c r="A91" s="155"/>
    </row>
  </sheetData>
  <mergeCells count="32">
    <mergeCell ref="D75:H75"/>
    <mergeCell ref="N43:R43"/>
    <mergeCell ref="L63:M63"/>
    <mergeCell ref="L65:M65"/>
    <mergeCell ref="L66:M66"/>
    <mergeCell ref="L67:M67"/>
    <mergeCell ref="D74:H74"/>
    <mergeCell ref="L64:M64"/>
    <mergeCell ref="D43:E43"/>
    <mergeCell ref="F43:J43"/>
    <mergeCell ref="L43:M43"/>
    <mergeCell ref="S25:W25"/>
    <mergeCell ref="D26:E26"/>
    <mergeCell ref="F26:J26"/>
    <mergeCell ref="L26:M26"/>
    <mergeCell ref="N26:R26"/>
    <mergeCell ref="D42:E42"/>
    <mergeCell ref="F42:J42"/>
    <mergeCell ref="L42:M42"/>
    <mergeCell ref="N42:R42"/>
    <mergeCell ref="N25:R25"/>
    <mergeCell ref="K19:M19"/>
    <mergeCell ref="K20:M20"/>
    <mergeCell ref="D25:E25"/>
    <mergeCell ref="F25:J25"/>
    <mergeCell ref="L25:M25"/>
    <mergeCell ref="R17:S17"/>
    <mergeCell ref="C7:H7"/>
    <mergeCell ref="C8:J8"/>
    <mergeCell ref="D17:I17"/>
    <mergeCell ref="K17:M17"/>
    <mergeCell ref="N17:Q17"/>
  </mergeCells>
  <pageMargins left="0.25" right="0.25" top="0.75" bottom="0.75" header="0.3" footer="0.3"/>
  <pageSetup paperSize="8" scale="4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88"/>
  <sheetViews>
    <sheetView topLeftCell="B40" workbookViewId="0">
      <selection activeCell="C64" sqref="C64"/>
    </sheetView>
  </sheetViews>
  <sheetFormatPr defaultRowHeight="15"/>
  <cols>
    <col min="1" max="1" width="21.42578125" style="1" hidden="1" customWidth="1"/>
    <col min="2" max="2" width="11.140625" style="2" customWidth="1"/>
    <col min="3" max="3" width="59.7109375"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c r="C1" s="3" t="s">
        <v>0</v>
      </c>
      <c r="D1" s="4"/>
      <c r="E1" s="4"/>
      <c r="F1" s="4"/>
      <c r="G1" s="4"/>
      <c r="H1" s="4"/>
      <c r="I1" s="4"/>
      <c r="J1" s="4"/>
      <c r="K1" s="4"/>
      <c r="L1" s="4"/>
      <c r="M1" s="4"/>
      <c r="N1" s="4"/>
      <c r="O1" s="4"/>
      <c r="P1" s="4"/>
      <c r="Q1" s="4"/>
      <c r="R1" s="4"/>
      <c r="S1" s="4"/>
      <c r="T1" s="4"/>
      <c r="U1" s="4"/>
      <c r="V1" s="4"/>
      <c r="W1" s="4"/>
      <c r="X1" s="4"/>
      <c r="Y1" s="4"/>
      <c r="Z1" s="4"/>
      <c r="AA1" s="4"/>
      <c r="AB1" s="5"/>
    </row>
    <row r="2" spans="1:32" ht="2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c r="C4" s="7" t="s">
        <v>69</v>
      </c>
      <c r="D4" s="7"/>
      <c r="E4" s="7"/>
      <c r="F4" s="7"/>
      <c r="G4" s="7"/>
      <c r="H4" s="7"/>
      <c r="I4" s="7"/>
      <c r="J4" s="7"/>
      <c r="K4" s="7"/>
      <c r="L4" s="7"/>
      <c r="M4" s="7"/>
      <c r="N4" s="7"/>
      <c r="O4" s="7"/>
      <c r="P4" s="7"/>
      <c r="Q4" s="7"/>
      <c r="R4" s="7"/>
      <c r="S4" s="7"/>
      <c r="T4" s="7"/>
      <c r="U4" s="7"/>
      <c r="V4" s="7"/>
      <c r="W4" s="7"/>
      <c r="X4" s="7"/>
      <c r="Y4" s="7"/>
      <c r="Z4" s="7"/>
      <c r="AA4" s="7"/>
      <c r="AB4" s="8"/>
    </row>
    <row r="6" spans="1:32">
      <c r="C6" s="9"/>
      <c r="D6" s="9"/>
      <c r="E6" s="9"/>
      <c r="F6" s="9"/>
      <c r="G6" s="9"/>
      <c r="H6" s="9"/>
      <c r="I6" s="9"/>
      <c r="J6" s="9"/>
      <c r="K6" s="10"/>
      <c r="L6" s="10"/>
      <c r="M6" s="10"/>
      <c r="N6" s="10"/>
      <c r="O6" s="10"/>
      <c r="P6" s="10"/>
      <c r="Q6" s="10"/>
      <c r="R6" s="10"/>
      <c r="S6" s="10"/>
      <c r="T6" s="10"/>
      <c r="U6" s="10"/>
      <c r="V6" s="10"/>
      <c r="W6" s="10"/>
      <c r="X6" s="10"/>
      <c r="Y6" s="10"/>
      <c r="Z6" s="10"/>
      <c r="AA6" s="10"/>
      <c r="AB6" s="10"/>
    </row>
    <row r="7" spans="1:32">
      <c r="C7" s="438" t="s">
        <v>1</v>
      </c>
      <c r="D7" s="438"/>
      <c r="E7" s="438"/>
      <c r="F7" s="438"/>
      <c r="G7" s="438"/>
      <c r="H7" s="438"/>
      <c r="I7" s="11"/>
      <c r="J7" s="11"/>
      <c r="K7"/>
      <c r="L7"/>
      <c r="M7"/>
      <c r="N7"/>
      <c r="O7"/>
      <c r="P7"/>
      <c r="Q7"/>
      <c r="R7"/>
      <c r="S7"/>
      <c r="T7"/>
      <c r="U7"/>
      <c r="V7"/>
      <c r="W7"/>
      <c r="X7"/>
      <c r="Y7"/>
      <c r="Z7"/>
      <c r="AA7"/>
      <c r="AB7" s="12"/>
    </row>
    <row r="8" spans="1:32">
      <c r="C8" s="439" t="s">
        <v>2</v>
      </c>
      <c r="D8" s="439"/>
      <c r="E8" s="439"/>
      <c r="F8" s="439"/>
      <c r="G8" s="439"/>
      <c r="H8" s="439"/>
      <c r="I8" s="439"/>
      <c r="J8" s="439"/>
      <c r="K8"/>
      <c r="L8"/>
      <c r="M8"/>
      <c r="N8"/>
      <c r="O8"/>
      <c r="P8"/>
      <c r="Q8"/>
      <c r="R8"/>
      <c r="S8"/>
      <c r="T8"/>
      <c r="U8"/>
      <c r="V8"/>
      <c r="W8"/>
      <c r="X8"/>
      <c r="Y8"/>
      <c r="Z8"/>
      <c r="AA8"/>
      <c r="AB8" s="13"/>
    </row>
    <row r="9" spans="1:32">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row r="11" spans="1:32" ht="16.5" thickBot="1">
      <c r="C11" s="15" t="s">
        <v>3</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c r="A12" s="18"/>
      <c r="C12" s="19"/>
      <c r="D12" s="20">
        <v>39538</v>
      </c>
      <c r="E12" s="20">
        <v>39629</v>
      </c>
      <c r="F12" s="20">
        <v>39721</v>
      </c>
      <c r="G12" s="20">
        <v>39813</v>
      </c>
      <c r="H12" s="20">
        <v>39903</v>
      </c>
      <c r="I12" s="20">
        <v>39994</v>
      </c>
      <c r="J12" s="20">
        <v>40086</v>
      </c>
      <c r="K12" s="20">
        <v>40178</v>
      </c>
      <c r="L12" s="20">
        <v>40268</v>
      </c>
      <c r="M12" s="20">
        <v>40359</v>
      </c>
      <c r="N12" s="20">
        <v>40451</v>
      </c>
      <c r="O12" s="20">
        <v>40543</v>
      </c>
      <c r="P12" s="20">
        <v>40633</v>
      </c>
      <c r="Q12" s="20">
        <v>40724</v>
      </c>
      <c r="R12" s="20">
        <v>40816</v>
      </c>
      <c r="S12" s="20">
        <v>40908</v>
      </c>
      <c r="T12" s="20">
        <v>40999</v>
      </c>
      <c r="U12" s="20">
        <v>41090</v>
      </c>
      <c r="V12" s="20">
        <v>41182</v>
      </c>
      <c r="W12" s="20">
        <v>41274</v>
      </c>
      <c r="X12" s="20">
        <v>41364</v>
      </c>
      <c r="Y12" s="20">
        <v>41455</v>
      </c>
      <c r="Z12" s="20">
        <v>41547</v>
      </c>
      <c r="AA12" s="20">
        <v>41639</v>
      </c>
      <c r="AB12" s="13"/>
      <c r="AC12" s="13"/>
      <c r="AD12" s="13"/>
      <c r="AE12" s="13"/>
      <c r="AF12" s="21"/>
    </row>
    <row r="13" spans="1:32" s="22" customFormat="1">
      <c r="A13" s="1"/>
      <c r="C13" s="23" t="s">
        <v>4</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c r="A14" s="1"/>
      <c r="C14" s="32" t="s">
        <v>5</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c r="A16" s="38"/>
      <c r="C16" s="15" t="s">
        <v>6</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c r="A17" s="38"/>
      <c r="C17" s="39"/>
      <c r="D17" s="440" t="s">
        <v>7</v>
      </c>
      <c r="E17" s="441"/>
      <c r="F17" s="441"/>
      <c r="G17" s="441"/>
      <c r="H17" s="441"/>
      <c r="I17" s="442"/>
      <c r="J17" s="40"/>
      <c r="K17" s="495"/>
      <c r="L17" s="496"/>
      <c r="M17" s="497"/>
      <c r="N17" s="440" t="s">
        <v>7</v>
      </c>
      <c r="O17" s="441"/>
      <c r="P17" s="441"/>
      <c r="Q17" s="446"/>
      <c r="R17" s="436" t="s">
        <v>8</v>
      </c>
      <c r="S17" s="437"/>
      <c r="T17"/>
      <c r="U17"/>
      <c r="V17"/>
      <c r="W17"/>
      <c r="X17"/>
      <c r="Y17"/>
    </row>
    <row r="18" spans="1:37" ht="18.75" thickBot="1">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9</v>
      </c>
      <c r="U18"/>
      <c r="V18"/>
      <c r="W18"/>
      <c r="X18"/>
      <c r="Y18"/>
    </row>
    <row r="19" spans="1:37" ht="25.5" customHeight="1">
      <c r="C19" s="52" t="s">
        <v>10</v>
      </c>
      <c r="D19" s="53">
        <f>+AVERAGE(D13:G13)</f>
        <v>164.82499999999999</v>
      </c>
      <c r="E19" s="54">
        <f>+AVERAGE(H13:K13)</f>
        <v>167.82499999999999</v>
      </c>
      <c r="F19" s="54">
        <f>+AVERAGE(L13:O13)</f>
        <v>172.60000000000002</v>
      </c>
      <c r="G19" s="27">
        <f>+AVERAGE(P13:S13)</f>
        <v>178.45</v>
      </c>
      <c r="H19" s="55"/>
      <c r="I19" s="56"/>
      <c r="J19" s="46"/>
      <c r="K19" s="447" t="s">
        <v>65</v>
      </c>
      <c r="L19" s="448"/>
      <c r="M19" s="449"/>
      <c r="N19" s="303">
        <f>1.82011/100</f>
        <v>1.8201099999999998E-2</v>
      </c>
      <c r="O19" s="303">
        <f>2.84523/100</f>
        <v>2.84523E-2</v>
      </c>
      <c r="P19" s="303">
        <f>3.38934/100</f>
        <v>3.3893399999999997E-2</v>
      </c>
      <c r="Q19" s="303">
        <f>1.76278015613196/100</f>
        <v>1.76278015613196E-2</v>
      </c>
      <c r="R19" s="303">
        <f>2.44988864142539/100</f>
        <v>2.4498886414253903E-2</v>
      </c>
      <c r="S19" s="303">
        <f>2.48792270531402/100</f>
        <v>2.4879227053140197E-2</v>
      </c>
      <c r="T19" s="57">
        <v>2.5000000000000001E-2</v>
      </c>
      <c r="U19"/>
      <c r="V19"/>
      <c r="W19"/>
      <c r="X19"/>
      <c r="Y19"/>
      <c r="Z19" s="58"/>
    </row>
    <row r="20" spans="1:37" ht="25.5" customHeight="1" thickBot="1">
      <c r="C20" s="288" t="s">
        <v>11</v>
      </c>
      <c r="D20" s="289"/>
      <c r="E20" s="290"/>
      <c r="F20" s="291"/>
      <c r="G20" s="292">
        <f>+AVERAGE(P14:S14)</f>
        <v>99.275000000000006</v>
      </c>
      <c r="H20" s="293">
        <f>+AVERAGE(T14:W14)</f>
        <v>101.02500000000001</v>
      </c>
      <c r="I20" s="294">
        <f>+AVERAGE(X14:AA14)</f>
        <v>103.5</v>
      </c>
      <c r="J20" s="46"/>
      <c r="K20" s="450" t="str">
        <f>CONCATENATE("Reconstructed cumulative index (",CRCP_y5,"=1)")</f>
        <v>Reconstructed cumulative index (2014-15=1)</v>
      </c>
      <c r="L20" s="451"/>
      <c r="M20" s="452"/>
      <c r="N20" s="59">
        <f t="shared" ref="N20:S20" si="0">O20/(1+O19)</f>
        <v>0.85870318392257061</v>
      </c>
      <c r="O20" s="59">
        <f t="shared" si="0"/>
        <v>0.8831352645224908</v>
      </c>
      <c r="P20" s="59">
        <f t="shared" si="0"/>
        <v>0.91306772129705738</v>
      </c>
      <c r="Q20" s="59">
        <f t="shared" si="0"/>
        <v>0.92916309790012819</v>
      </c>
      <c r="R20" s="59">
        <f t="shared" si="0"/>
        <v>0.95192655909589974</v>
      </c>
      <c r="S20" s="59">
        <f t="shared" si="0"/>
        <v>0.97560975609756106</v>
      </c>
      <c r="T20" s="60">
        <v>1</v>
      </c>
      <c r="U20"/>
      <c r="V20"/>
      <c r="W20"/>
      <c r="X20"/>
      <c r="Y20"/>
      <c r="Z20" s="61"/>
      <c r="AD20"/>
      <c r="AE20"/>
      <c r="AF20"/>
      <c r="AG20"/>
      <c r="AH20"/>
      <c r="AI20"/>
      <c r="AJ20"/>
      <c r="AK20"/>
    </row>
    <row r="21" spans="1:37" s="296" customFormat="1">
      <c r="A21" s="295"/>
      <c r="C21" s="297"/>
      <c r="D21" s="298"/>
      <c r="E21" s="298"/>
      <c r="F21" s="298"/>
      <c r="G21" s="287"/>
      <c r="H21" s="287"/>
      <c r="I21" s="287"/>
      <c r="J21" s="299"/>
      <c r="K21" s="300"/>
      <c r="L21" s="300"/>
      <c r="M21" s="300"/>
      <c r="N21" s="301"/>
      <c r="O21" s="301"/>
      <c r="P21" s="301"/>
      <c r="Q21" s="301"/>
      <c r="R21" s="301"/>
      <c r="S21" s="301"/>
      <c r="Z21" s="302"/>
    </row>
    <row r="22" spans="1:37" s="296" customFormat="1">
      <c r="A22" s="295"/>
      <c r="C22" s="297"/>
      <c r="D22" s="298"/>
      <c r="E22" s="298"/>
      <c r="F22" s="298"/>
      <c r="G22" s="287"/>
      <c r="H22" s="287"/>
      <c r="I22" s="287"/>
      <c r="J22" s="299"/>
      <c r="K22" s="300"/>
      <c r="L22" s="300"/>
      <c r="M22" s="300"/>
      <c r="N22" s="301"/>
      <c r="O22" s="301"/>
      <c r="P22" s="301"/>
      <c r="Q22" s="301"/>
      <c r="R22" s="301"/>
      <c r="S22" s="301"/>
      <c r="Z22" s="302"/>
    </row>
    <row r="23" spans="1:37" s="63" customFormat="1" ht="24.75" customHeight="1">
      <c r="A23" s="62"/>
      <c r="C23" s="64" t="str">
        <f>CONCATENATE("TABLE 7.5.1 - The carryover amounts that arise from applying the ECM during the ", FRCP_y1," to ",FRCP_y5, " regulatory control period")</f>
        <v>TABLE 7.5.1 - The carryover amounts that arise from applying the ECM during the 2016-17 to 2020-21 regulatory control period</v>
      </c>
      <c r="D23" s="64"/>
      <c r="E23" s="64"/>
      <c r="F23" s="64"/>
      <c r="G23" s="64"/>
      <c r="H23" s="64"/>
      <c r="I23" s="64"/>
      <c r="J23" s="64"/>
      <c r="K23" s="64"/>
      <c r="L23" s="64"/>
      <c r="M23" s="64"/>
      <c r="N23" s="64"/>
      <c r="O23" s="64"/>
      <c r="P23" s="64"/>
      <c r="Q23" s="64"/>
      <c r="R23" s="64"/>
      <c r="S23" s="64"/>
      <c r="T23" s="64"/>
      <c r="U23" s="64"/>
      <c r="V23" s="64"/>
      <c r="W23" s="64"/>
      <c r="X23" s="65"/>
      <c r="Y23" s="65"/>
      <c r="Z23" s="65"/>
      <c r="AA23" s="65"/>
      <c r="AB23" s="66"/>
      <c r="AD23"/>
      <c r="AE23"/>
      <c r="AF23"/>
      <c r="AG23"/>
      <c r="AH23"/>
      <c r="AI23"/>
      <c r="AJ23"/>
      <c r="AK23"/>
    </row>
    <row r="24" spans="1:37" ht="19.5" thickBot="1">
      <c r="A24" s="67"/>
      <c r="C24" s="14"/>
      <c r="D24" s="14"/>
      <c r="E24" s="14"/>
      <c r="F24" s="14"/>
      <c r="G24" s="14"/>
      <c r="H24" s="14"/>
      <c r="I24" s="14"/>
      <c r="J24" s="14"/>
      <c r="K24" s="14"/>
      <c r="L24" s="14"/>
      <c r="M24" s="14"/>
      <c r="N24" s="14"/>
      <c r="O24" s="14"/>
      <c r="P24" s="14"/>
      <c r="Q24" s="14"/>
      <c r="R24" s="14"/>
      <c r="S24" s="14"/>
      <c r="T24" s="14"/>
      <c r="U24" s="14"/>
      <c r="V24" s="14"/>
      <c r="W24" s="13"/>
      <c r="X24" s="13"/>
      <c r="Y24" s="13"/>
      <c r="Z24" s="13"/>
      <c r="AA24" s="13"/>
      <c r="AB24" s="13"/>
      <c r="AD24"/>
      <c r="AE24"/>
      <c r="AF24"/>
      <c r="AG24"/>
      <c r="AH24"/>
      <c r="AI24"/>
      <c r="AJ24"/>
      <c r="AK24"/>
    </row>
    <row r="25" spans="1:37" s="68" customFormat="1" ht="24.75" customHeight="1" thickBot="1">
      <c r="A25" s="38"/>
      <c r="C25" s="69" t="s">
        <v>70</v>
      </c>
      <c r="D25" s="70"/>
      <c r="E25" s="70"/>
      <c r="F25" s="70"/>
      <c r="G25" s="70"/>
      <c r="H25" s="70"/>
      <c r="I25" s="70"/>
      <c r="J25" s="70"/>
      <c r="K25" s="70"/>
      <c r="L25" s="70"/>
      <c r="M25" s="70"/>
      <c r="N25" s="70"/>
      <c r="O25" s="70"/>
      <c r="P25" s="70"/>
      <c r="Q25" s="70"/>
      <c r="R25" s="70"/>
      <c r="S25" s="70"/>
      <c r="T25" s="70"/>
      <c r="U25" s="70"/>
      <c r="V25" s="70"/>
      <c r="W25" s="71"/>
      <c r="X25" s="2"/>
      <c r="Y25"/>
      <c r="AD25"/>
      <c r="AE25"/>
      <c r="AF25"/>
      <c r="AG25"/>
      <c r="AH25"/>
      <c r="AI25"/>
      <c r="AJ25"/>
      <c r="AK25"/>
    </row>
    <row r="26" spans="1:37" ht="15.75">
      <c r="A26" s="72"/>
      <c r="C26" s="73"/>
      <c r="D26" s="453" t="s">
        <v>12</v>
      </c>
      <c r="E26" s="454"/>
      <c r="F26" s="455" t="s">
        <v>13</v>
      </c>
      <c r="G26" s="456"/>
      <c r="H26" s="456"/>
      <c r="I26" s="456"/>
      <c r="J26" s="457"/>
      <c r="K26" s="46"/>
      <c r="L26" s="453" t="s">
        <v>12</v>
      </c>
      <c r="M26" s="454"/>
      <c r="N26" s="466" t="s">
        <v>13</v>
      </c>
      <c r="O26" s="461"/>
      <c r="P26" s="461"/>
      <c r="Q26" s="461"/>
      <c r="R26" s="467"/>
      <c r="S26" s="468" t="s">
        <v>14</v>
      </c>
      <c r="T26" s="469"/>
      <c r="U26" s="469"/>
      <c r="V26" s="469"/>
      <c r="W26" s="470"/>
      <c r="Z26"/>
      <c r="AD26"/>
      <c r="AE26"/>
      <c r="AF26"/>
      <c r="AG26"/>
      <c r="AH26"/>
      <c r="AI26"/>
      <c r="AJ26"/>
      <c r="AK26"/>
    </row>
    <row r="27" spans="1:37" ht="15.75" thickBot="1">
      <c r="C27" s="74"/>
      <c r="D27" s="471" t="str">
        <f>CONCATENATE("$m, real ", (PRCP_y5))</f>
        <v>$m, real 2009-10</v>
      </c>
      <c r="E27" s="472"/>
      <c r="F27" s="473" t="str">
        <f>CONCATENATE("$m, real ", dms_DollarRealPrev_y5)</f>
        <v>$m, real June 2010</v>
      </c>
      <c r="G27" s="474"/>
      <c r="H27" s="474"/>
      <c r="I27" s="474"/>
      <c r="J27" s="475"/>
      <c r="K27" s="46"/>
      <c r="L27" s="471" t="str">
        <f>CONCATENATE("$m, real ", (CRCP_y5))</f>
        <v>$m, real 2014-15</v>
      </c>
      <c r="M27" s="472"/>
      <c r="N27" s="473" t="str">
        <f>CONCATENATE("$m, real ", dms_DollarReal)</f>
        <v>$m, real June 2016</v>
      </c>
      <c r="O27" s="474"/>
      <c r="P27" s="474"/>
      <c r="Q27" s="474"/>
      <c r="R27" s="476"/>
      <c r="S27" s="75"/>
      <c r="T27" s="76"/>
      <c r="U27" s="76"/>
      <c r="V27" s="76"/>
      <c r="W27" s="77"/>
      <c r="AD27"/>
      <c r="AE27"/>
      <c r="AF27"/>
      <c r="AG27"/>
      <c r="AH27"/>
      <c r="AI27"/>
      <c r="AJ27"/>
      <c r="AK27"/>
    </row>
    <row r="28" spans="1:37" ht="15.75" thickBot="1">
      <c r="C28" s="74"/>
      <c r="D28" s="78" t="str">
        <f>PRCP_y4</f>
        <v>2008-09</v>
      </c>
      <c r="E28" s="79" t="str">
        <f>PRCP_y5</f>
        <v>2009-10</v>
      </c>
      <c r="F28" s="80" t="str">
        <f>CRCP_y1</f>
        <v>2010-11</v>
      </c>
      <c r="G28" s="81" t="str">
        <f>CRCP_y2</f>
        <v>2011-12</v>
      </c>
      <c r="H28" s="81" t="str">
        <f>CRCP_y3</f>
        <v>2012-13</v>
      </c>
      <c r="I28" s="81" t="str">
        <f>CRCP_y4</f>
        <v>2013-14</v>
      </c>
      <c r="J28" s="82" t="str">
        <f>CRCP_y5</f>
        <v>2014-15</v>
      </c>
      <c r="K28" s="46"/>
      <c r="L28" s="83" t="str">
        <f>PRCP_y4</f>
        <v>2008-09</v>
      </c>
      <c r="M28" s="84" t="str">
        <f>PRCP_y5</f>
        <v>2009-10</v>
      </c>
      <c r="N28" s="80" t="str">
        <f>CRCP_y1</f>
        <v>2010-11</v>
      </c>
      <c r="O28" s="81" t="str">
        <f>CRCP_y2</f>
        <v>2011-12</v>
      </c>
      <c r="P28" s="81" t="str">
        <f>CRCP_y3</f>
        <v>2012-13</v>
      </c>
      <c r="Q28" s="81" t="str">
        <f>CRCP_y4</f>
        <v>2013-14</v>
      </c>
      <c r="R28" s="82" t="str">
        <f>CRCP_y5</f>
        <v>2014-15</v>
      </c>
      <c r="S28" s="85" t="str">
        <f t="array" ref="S28:W28">FRCP</f>
        <v>2016-17</v>
      </c>
      <c r="T28" s="86" t="str">
        <v>2017-18</v>
      </c>
      <c r="U28" s="86" t="str">
        <v>2018-19</v>
      </c>
      <c r="V28" s="86" t="str">
        <v>2019-20</v>
      </c>
      <c r="W28" s="87" t="str">
        <v>2020-21</v>
      </c>
      <c r="AD28"/>
      <c r="AE28"/>
      <c r="AF28"/>
      <c r="AG28"/>
      <c r="AH28"/>
      <c r="AI28"/>
      <c r="AJ28"/>
      <c r="AK28"/>
    </row>
    <row r="29" spans="1:37">
      <c r="A29" s="1" t="s">
        <v>15</v>
      </c>
      <c r="C29" s="286" t="s">
        <v>16</v>
      </c>
      <c r="D29" s="88"/>
      <c r="E29" s="89"/>
      <c r="F29" s="90">
        <v>20.671608948775262</v>
      </c>
      <c r="G29" s="91">
        <v>22.60161370447209</v>
      </c>
      <c r="H29" s="91">
        <v>23.090342497933278</v>
      </c>
      <c r="I29" s="91">
        <v>22.871101671886031</v>
      </c>
      <c r="J29" s="90">
        <v>23.155003189770881</v>
      </c>
      <c r="K29" s="46"/>
      <c r="L29" s="92"/>
      <c r="M29" s="93"/>
      <c r="N29" s="94">
        <f>+F29/$N$20</f>
        <v>24.073054969176898</v>
      </c>
      <c r="O29" s="95">
        <f>+G29/$N$20</f>
        <v>26.320635730296861</v>
      </c>
      <c r="P29" s="95">
        <f>+H29/$N$20</f>
        <v>26.889783257185801</v>
      </c>
      <c r="Q29" s="95">
        <f>+I29/$N$20</f>
        <v>26.634467066268989</v>
      </c>
      <c r="R29" s="96">
        <f>+J29/$N$20</f>
        <v>26.965083655563539</v>
      </c>
      <c r="S29" s="97"/>
      <c r="T29" s="97"/>
      <c r="U29" s="97"/>
      <c r="V29" s="97"/>
      <c r="W29" s="98"/>
      <c r="X29" s="58"/>
      <c r="Y29" s="61"/>
      <c r="AD29"/>
      <c r="AE29"/>
      <c r="AF29"/>
      <c r="AG29"/>
      <c r="AH29"/>
      <c r="AI29"/>
      <c r="AJ29"/>
      <c r="AK29"/>
    </row>
    <row r="30" spans="1:37">
      <c r="C30" s="99" t="s">
        <v>17</v>
      </c>
      <c r="D30" s="100"/>
      <c r="E30" s="101"/>
      <c r="F30" s="102"/>
      <c r="G30" s="103"/>
      <c r="H30" s="103"/>
      <c r="I30" s="103"/>
      <c r="J30" s="104"/>
      <c r="K30" s="105"/>
      <c r="L30" s="106"/>
      <c r="M30" s="107"/>
      <c r="N30" s="108"/>
      <c r="O30" s="109"/>
      <c r="P30" s="109"/>
      <c r="Q30" s="109"/>
      <c r="R30" s="110"/>
      <c r="S30" s="97"/>
      <c r="T30" s="97"/>
      <c r="U30" s="97"/>
      <c r="V30" s="97"/>
      <c r="W30" s="98"/>
      <c r="X30" s="58"/>
      <c r="Y30" s="58"/>
      <c r="AD30"/>
      <c r="AE30"/>
      <c r="AF30"/>
      <c r="AG30"/>
      <c r="AH30"/>
      <c r="AI30"/>
      <c r="AJ30"/>
      <c r="AK30"/>
    </row>
    <row r="31" spans="1:37">
      <c r="A31" s="1" t="s">
        <v>18</v>
      </c>
      <c r="C31" s="111" t="s">
        <v>19</v>
      </c>
      <c r="D31" s="112"/>
      <c r="E31" s="113"/>
      <c r="F31" s="114">
        <v>0.16924548354485897</v>
      </c>
      <c r="G31" s="115">
        <v>0.17998935212355752</v>
      </c>
      <c r="H31" s="115">
        <v>0.18935972004997531</v>
      </c>
      <c r="I31" s="116">
        <v>0.18974508871113654</v>
      </c>
      <c r="J31" s="117">
        <v>0.18913266495860159</v>
      </c>
      <c r="K31" s="105"/>
      <c r="L31" s="118"/>
      <c r="M31" s="119"/>
      <c r="N31" s="120">
        <f t="shared" ref="N31:R38" si="1">-F31/$N$20</f>
        <v>-0.19709427740996924</v>
      </c>
      <c r="O31" s="121">
        <f t="shared" si="1"/>
        <v>-0.20960601462004966</v>
      </c>
      <c r="P31" s="121">
        <f t="shared" si="1"/>
        <v>-0.22051824611267531</v>
      </c>
      <c r="Q31" s="121">
        <f t="shared" si="1"/>
        <v>-0.22096702593366171</v>
      </c>
      <c r="R31" s="122">
        <f t="shared" si="1"/>
        <v>-0.22025382984448758</v>
      </c>
      <c r="S31" s="97"/>
      <c r="T31" s="97"/>
      <c r="U31" s="97"/>
      <c r="V31" s="97"/>
      <c r="W31" s="98"/>
      <c r="X31" s="58"/>
      <c r="Y31" s="58"/>
      <c r="AD31"/>
      <c r="AE31"/>
      <c r="AF31"/>
      <c r="AG31"/>
      <c r="AH31"/>
      <c r="AI31"/>
      <c r="AJ31"/>
      <c r="AK31"/>
    </row>
    <row r="32" spans="1:37">
      <c r="A32" s="1" t="s">
        <v>20</v>
      </c>
      <c r="C32" s="111" t="s">
        <v>21</v>
      </c>
      <c r="D32" s="112"/>
      <c r="E32" s="113"/>
      <c r="F32" s="123">
        <v>1E-3</v>
      </c>
      <c r="G32" s="124">
        <v>1E-3</v>
      </c>
      <c r="H32" s="124">
        <v>1E-3</v>
      </c>
      <c r="I32" s="125">
        <v>1E-3</v>
      </c>
      <c r="J32" s="117">
        <v>1E-3</v>
      </c>
      <c r="K32" s="105"/>
      <c r="L32" s="118"/>
      <c r="M32" s="119"/>
      <c r="N32" s="120">
        <f t="shared" si="1"/>
        <v>-1.1645467476107205E-3</v>
      </c>
      <c r="O32" s="121">
        <f t="shared" si="1"/>
        <v>-1.1645467476107205E-3</v>
      </c>
      <c r="P32" s="121">
        <f t="shared" si="1"/>
        <v>-1.1645467476107205E-3</v>
      </c>
      <c r="Q32" s="121">
        <f t="shared" si="1"/>
        <v>-1.1645467476107205E-3</v>
      </c>
      <c r="R32" s="122">
        <f t="shared" si="1"/>
        <v>-1.1645467476107205E-3</v>
      </c>
      <c r="S32" s="97"/>
      <c r="T32" s="97"/>
      <c r="U32" s="97"/>
      <c r="V32" s="97"/>
      <c r="W32" s="98"/>
      <c r="X32" s="58"/>
      <c r="Y32" s="58"/>
      <c r="AD32"/>
      <c r="AE32"/>
      <c r="AF32"/>
      <c r="AG32"/>
      <c r="AH32"/>
      <c r="AI32"/>
      <c r="AJ32"/>
      <c r="AK32"/>
    </row>
    <row r="33" spans="1:37">
      <c r="A33" s="1" t="s">
        <v>22</v>
      </c>
      <c r="C33" s="126" t="s">
        <v>23</v>
      </c>
      <c r="D33" s="112"/>
      <c r="E33" s="113"/>
      <c r="F33" s="123">
        <v>8.5505012695854254E-2</v>
      </c>
      <c r="G33" s="124">
        <v>8.5505012695854241E-2</v>
      </c>
      <c r="H33" s="124">
        <v>8.5505012695854254E-2</v>
      </c>
      <c r="I33" s="125">
        <v>8.5505012695854241E-2</v>
      </c>
      <c r="J33" s="117">
        <v>8.5505012695854227E-2</v>
      </c>
      <c r="K33" s="127"/>
      <c r="L33" s="118"/>
      <c r="M33" s="119"/>
      <c r="N33" s="120">
        <f t="shared" si="1"/>
        <v>-9.9574584439370437E-2</v>
      </c>
      <c r="O33" s="121">
        <f t="shared" si="1"/>
        <v>-9.9574584439370423E-2</v>
      </c>
      <c r="P33" s="121">
        <f t="shared" si="1"/>
        <v>-9.9574584439370437E-2</v>
      </c>
      <c r="Q33" s="121">
        <f t="shared" si="1"/>
        <v>-9.9574584439370423E-2</v>
      </c>
      <c r="R33" s="122">
        <f t="shared" si="1"/>
        <v>-9.9574584439370409E-2</v>
      </c>
      <c r="S33" s="97"/>
      <c r="T33" s="97"/>
      <c r="U33" s="97"/>
      <c r="V33" s="97"/>
      <c r="W33" s="98"/>
      <c r="X33" s="128"/>
      <c r="Y33" s="58"/>
      <c r="AD33"/>
      <c r="AE33"/>
      <c r="AF33"/>
      <c r="AG33"/>
      <c r="AH33"/>
      <c r="AI33"/>
      <c r="AJ33"/>
      <c r="AK33"/>
    </row>
    <row r="34" spans="1:37">
      <c r="A34" s="1" t="s">
        <v>24</v>
      </c>
      <c r="C34" s="111" t="s">
        <v>25</v>
      </c>
      <c r="D34" s="112"/>
      <c r="E34" s="113"/>
      <c r="F34" s="123">
        <v>1.8704183500780319E-2</v>
      </c>
      <c r="G34" s="124">
        <v>1.9156645216366893E-2</v>
      </c>
      <c r="H34" s="124">
        <v>1.9620052162685562E-2</v>
      </c>
      <c r="I34" s="125">
        <v>2.0094669109266338E-2</v>
      </c>
      <c r="J34" s="117">
        <v>2.0521965038433329E-2</v>
      </c>
      <c r="K34" s="127"/>
      <c r="L34" s="118"/>
      <c r="M34" s="119"/>
      <c r="N34" s="120">
        <f t="shared" si="1"/>
        <v>-2.1781896062547823E-2</v>
      </c>
      <c r="O34" s="121">
        <f t="shared" si="1"/>
        <v>-2.2308808881852535E-2</v>
      </c>
      <c r="P34" s="121">
        <f t="shared" si="1"/>
        <v>-2.2848467934008156E-2</v>
      </c>
      <c r="Q34" s="121">
        <f t="shared" si="1"/>
        <v>-2.3401181555509729E-2</v>
      </c>
      <c r="R34" s="122">
        <f t="shared" si="1"/>
        <v>-2.3898787640088449E-2</v>
      </c>
      <c r="S34" s="97"/>
      <c r="T34" s="97"/>
      <c r="U34" s="97"/>
      <c r="V34" s="97"/>
      <c r="W34" s="98"/>
      <c r="X34" s="129"/>
      <c r="Y34" s="130"/>
      <c r="AD34"/>
      <c r="AE34"/>
      <c r="AF34"/>
      <c r="AG34"/>
      <c r="AH34"/>
      <c r="AI34"/>
      <c r="AJ34"/>
      <c r="AK34"/>
    </row>
    <row r="35" spans="1:37">
      <c r="A35" s="1" t="s">
        <v>26</v>
      </c>
      <c r="C35" s="126" t="s">
        <v>27</v>
      </c>
      <c r="D35" s="112"/>
      <c r="E35" s="113"/>
      <c r="F35" s="123">
        <v>4.6524407476390204</v>
      </c>
      <c r="G35" s="124">
        <v>4.6890496076503405</v>
      </c>
      <c r="H35" s="124">
        <v>4.7455125174317025</v>
      </c>
      <c r="I35" s="125">
        <v>4.8065091632546961</v>
      </c>
      <c r="J35" s="117">
        <v>4.870336345440986</v>
      </c>
      <c r="K35" s="105"/>
      <c r="L35" s="118"/>
      <c r="M35" s="119"/>
      <c r="N35" s="120">
        <f t="shared" si="1"/>
        <v>-5.4179847411146103</v>
      </c>
      <c r="O35" s="121">
        <f t="shared" si="1"/>
        <v>-5.4606174699745296</v>
      </c>
      <c r="P35" s="121">
        <f t="shared" si="1"/>
        <v>-5.5263711679210523</v>
      </c>
      <c r="Q35" s="121">
        <f t="shared" si="1"/>
        <v>-5.597404613429382</v>
      </c>
      <c r="R35" s="122">
        <f t="shared" si="1"/>
        <v>-5.6717343508535834</v>
      </c>
      <c r="S35" s="97"/>
      <c r="T35" s="97"/>
      <c r="U35" s="97"/>
      <c r="V35" s="97"/>
      <c r="W35" s="98"/>
      <c r="X35" s="129"/>
      <c r="Y35" s="58"/>
    </row>
    <row r="36" spans="1:37">
      <c r="A36" s="1" t="s">
        <v>28</v>
      </c>
      <c r="C36" s="131" t="s">
        <v>29</v>
      </c>
      <c r="D36" s="112"/>
      <c r="E36" s="113"/>
      <c r="F36" s="114"/>
      <c r="G36" s="115"/>
      <c r="H36" s="115"/>
      <c r="I36" s="116"/>
      <c r="J36" s="132"/>
      <c r="K36" s="105"/>
      <c r="L36" s="118"/>
      <c r="M36" s="119"/>
      <c r="N36" s="120">
        <f t="shared" si="1"/>
        <v>0</v>
      </c>
      <c r="O36" s="121">
        <f t="shared" si="1"/>
        <v>0</v>
      </c>
      <c r="P36" s="121">
        <f t="shared" si="1"/>
        <v>0</v>
      </c>
      <c r="Q36" s="121">
        <f t="shared" si="1"/>
        <v>0</v>
      </c>
      <c r="R36" s="122">
        <f t="shared" si="1"/>
        <v>0</v>
      </c>
      <c r="S36" s="97"/>
      <c r="T36" s="97"/>
      <c r="U36" s="97"/>
      <c r="V36" s="97"/>
      <c r="W36" s="98"/>
      <c r="X36" s="129"/>
      <c r="Y36" s="58"/>
    </row>
    <row r="37" spans="1:37">
      <c r="A37" s="1" t="s">
        <v>30</v>
      </c>
      <c r="C37" s="131" t="s">
        <v>31</v>
      </c>
      <c r="D37" s="112"/>
      <c r="E37" s="113"/>
      <c r="F37" s="114"/>
      <c r="G37" s="115"/>
      <c r="H37" s="115"/>
      <c r="I37" s="115"/>
      <c r="J37" s="132"/>
      <c r="K37" s="105"/>
      <c r="L37" s="118"/>
      <c r="M37" s="119"/>
      <c r="N37" s="120">
        <f t="shared" si="1"/>
        <v>0</v>
      </c>
      <c r="O37" s="121">
        <f t="shared" si="1"/>
        <v>0</v>
      </c>
      <c r="P37" s="121">
        <f t="shared" si="1"/>
        <v>0</v>
      </c>
      <c r="Q37" s="121">
        <f t="shared" si="1"/>
        <v>0</v>
      </c>
      <c r="R37" s="122">
        <f t="shared" si="1"/>
        <v>0</v>
      </c>
      <c r="S37" s="97"/>
      <c r="T37" s="97"/>
      <c r="U37" s="97"/>
      <c r="V37" s="97"/>
      <c r="W37" s="98"/>
      <c r="X37" s="129"/>
      <c r="Y37" s="58"/>
    </row>
    <row r="38" spans="1:37" ht="15.75" thickBot="1">
      <c r="A38" s="1" t="s">
        <v>32</v>
      </c>
      <c r="C38" s="321" t="s">
        <v>33</v>
      </c>
      <c r="D38" s="112"/>
      <c r="E38" s="113"/>
      <c r="F38" s="133">
        <v>-0.1249780390442808</v>
      </c>
      <c r="G38" s="134">
        <v>-0.33628173060791111</v>
      </c>
      <c r="H38" s="134">
        <v>-0.58679454904112105</v>
      </c>
      <c r="I38" s="134">
        <v>-0.8561964028688861</v>
      </c>
      <c r="J38" s="135"/>
      <c r="K38" s="105"/>
      <c r="L38" s="136"/>
      <c r="M38" s="137"/>
      <c r="N38" s="120">
        <f t="shared" si="1"/>
        <v>0.14554276889178286</v>
      </c>
      <c r="O38" s="121">
        <f t="shared" si="1"/>
        <v>0.39161579566034738</v>
      </c>
      <c r="P38" s="121">
        <f t="shared" si="1"/>
        <v>0.68334968360153703</v>
      </c>
      <c r="Q38" s="121">
        <f t="shared" si="1"/>
        <v>0.99708073627695948</v>
      </c>
      <c r="R38" s="122">
        <f t="shared" si="1"/>
        <v>0</v>
      </c>
      <c r="S38" s="97"/>
      <c r="T38" s="97"/>
      <c r="U38" s="97"/>
      <c r="V38" s="97"/>
      <c r="W38" s="98"/>
      <c r="X38" s="129"/>
      <c r="Y38" s="58"/>
    </row>
    <row r="39" spans="1:37" ht="15.75" thickBot="1">
      <c r="C39" s="138" t="s">
        <v>73</v>
      </c>
      <c r="D39" s="139"/>
      <c r="E39" s="140"/>
      <c r="F39" s="141">
        <f>F29-SUM(F31:F38)</f>
        <v>15.86969156043903</v>
      </c>
      <c r="G39" s="142">
        <f>G29-SUM(G31:G38)</f>
        <v>17.963194817393884</v>
      </c>
      <c r="H39" s="142">
        <f>H29-SUM(H31:H38)</f>
        <v>18.636139744634182</v>
      </c>
      <c r="I39" s="142">
        <f>I29-SUM(I31:I38)</f>
        <v>18.624444140983965</v>
      </c>
      <c r="J39" s="143">
        <f>J29-SUM(J31:J38)</f>
        <v>17.988507201637006</v>
      </c>
      <c r="K39" s="105"/>
      <c r="L39" s="144"/>
      <c r="M39" s="145"/>
      <c r="N39" s="322">
        <f>+SUM(N29:N38)</f>
        <v>18.480997692294569</v>
      </c>
      <c r="O39" s="322">
        <f>+SUM(O29:O38)</f>
        <v>20.918980101293794</v>
      </c>
      <c r="P39" s="322">
        <f>+SUM(P29:P38)</f>
        <v>21.702655927632623</v>
      </c>
      <c r="Q39" s="322">
        <f>+SUM(Q29:Q38)</f>
        <v>21.689035850440415</v>
      </c>
      <c r="R39" s="322">
        <f>+SUM(R29:R38)</f>
        <v>20.948457556038399</v>
      </c>
      <c r="S39" s="146"/>
      <c r="T39" s="146"/>
      <c r="U39" s="146"/>
      <c r="V39" s="146"/>
      <c r="W39" s="147"/>
      <c r="X39" s="129"/>
      <c r="Y39" s="58"/>
    </row>
    <row r="40" spans="1:37">
      <c r="B40" s="148"/>
      <c r="C40" s="149"/>
      <c r="D40" s="150"/>
      <c r="E40" s="150"/>
      <c r="F40" s="150"/>
      <c r="G40" s="150"/>
      <c r="H40" s="150"/>
      <c r="I40" s="150"/>
      <c r="J40" s="150"/>
      <c r="K40" s="151"/>
      <c r="L40" s="150"/>
      <c r="M40" s="150"/>
      <c r="N40" s="149"/>
      <c r="O40" s="149"/>
      <c r="P40" s="149"/>
      <c r="Q40" s="149"/>
      <c r="R40" s="149"/>
      <c r="S40" s="152"/>
      <c r="T40" s="152"/>
      <c r="U40" s="152"/>
      <c r="V40" s="152"/>
      <c r="W40" s="152"/>
      <c r="X40" s="129"/>
      <c r="Y40" s="58"/>
    </row>
    <row r="41" spans="1:37" s="154" customFormat="1" ht="15.75" thickBot="1">
      <c r="A41" s="1"/>
      <c r="B41" s="153"/>
      <c r="C41" s="153"/>
      <c r="D41" s="153"/>
      <c r="E41" s="153"/>
      <c r="F41" s="153"/>
      <c r="G41" s="153"/>
      <c r="H41" s="153"/>
      <c r="I41" s="153"/>
      <c r="J41" s="153"/>
      <c r="K41" s="153"/>
      <c r="L41" s="153"/>
      <c r="M41" s="153"/>
      <c r="N41" s="153"/>
      <c r="O41" s="153"/>
      <c r="P41" s="153"/>
      <c r="Q41" s="153"/>
      <c r="R41" s="153"/>
      <c r="S41" s="153"/>
      <c r="T41" s="153"/>
      <c r="U41" s="153"/>
      <c r="V41" s="153"/>
      <c r="W41" s="153"/>
      <c r="X41" s="2"/>
      <c r="Y41" s="2"/>
      <c r="Z41" s="2"/>
      <c r="AA41"/>
      <c r="AC41" s="153"/>
    </row>
    <row r="42" spans="1:37" s="68" customFormat="1" ht="25.5" customHeight="1" thickBot="1">
      <c r="A42" s="72"/>
      <c r="C42" s="69" t="s">
        <v>71</v>
      </c>
      <c r="D42" s="70"/>
      <c r="E42" s="70"/>
      <c r="F42" s="70"/>
      <c r="G42" s="70"/>
      <c r="H42" s="70"/>
      <c r="I42" s="70"/>
      <c r="J42" s="70"/>
      <c r="K42" s="70"/>
      <c r="L42" s="70"/>
      <c r="M42" s="70"/>
      <c r="N42" s="70"/>
      <c r="O42" s="70"/>
      <c r="P42" s="70"/>
      <c r="Q42" s="70"/>
      <c r="R42" s="70"/>
      <c r="S42" s="70"/>
      <c r="T42" s="70"/>
      <c r="U42" s="70"/>
      <c r="V42" s="70"/>
      <c r="W42" s="71"/>
      <c r="X42" s="2"/>
      <c r="Y42" s="2"/>
      <c r="Z42"/>
      <c r="AA42"/>
    </row>
    <row r="43" spans="1:37" s="68" customFormat="1" ht="25.5" customHeight="1">
      <c r="A43" s="155"/>
      <c r="C43" s="156"/>
      <c r="D43" s="458" t="s">
        <v>12</v>
      </c>
      <c r="E43" s="459"/>
      <c r="F43" s="460" t="s">
        <v>13</v>
      </c>
      <c r="G43" s="461"/>
      <c r="H43" s="461"/>
      <c r="I43" s="461"/>
      <c r="J43" s="462"/>
      <c r="K43" s="157"/>
      <c r="L43" s="493" t="s">
        <v>12</v>
      </c>
      <c r="M43" s="494"/>
      <c r="N43" s="465" t="s">
        <v>13</v>
      </c>
      <c r="O43" s="456"/>
      <c r="P43" s="456"/>
      <c r="Q43" s="456"/>
      <c r="R43" s="457"/>
      <c r="S43" s="158"/>
      <c r="T43" s="159"/>
      <c r="U43" s="159"/>
      <c r="V43" s="159"/>
      <c r="W43" s="160"/>
      <c r="X43" s="2"/>
      <c r="Y43" s="2"/>
      <c r="Z43"/>
      <c r="AA43"/>
    </row>
    <row r="44" spans="1:37" ht="15.75" thickBot="1">
      <c r="A44" s="155"/>
      <c r="C44" s="156"/>
      <c r="D44" s="471" t="s">
        <v>34</v>
      </c>
      <c r="E44" s="491"/>
      <c r="F44" s="479" t="s">
        <v>34</v>
      </c>
      <c r="G44" s="474"/>
      <c r="H44" s="474"/>
      <c r="I44" s="474"/>
      <c r="J44" s="492"/>
      <c r="K44" s="161"/>
      <c r="L44" s="471" t="str">
        <f>CONCATENATE("$m, real ", (CRCP_y5))</f>
        <v>$m, real 2014-15</v>
      </c>
      <c r="M44" s="491"/>
      <c r="N44" s="479" t="str">
        <f>CONCATENATE("$m, real ", dms_DollarReal)</f>
        <v>$m, real June 2016</v>
      </c>
      <c r="O44" s="474"/>
      <c r="P44" s="474"/>
      <c r="Q44" s="474"/>
      <c r="R44" s="475"/>
      <c r="S44" s="158"/>
      <c r="T44" s="159"/>
      <c r="U44" s="159"/>
      <c r="V44" s="159"/>
      <c r="W44" s="160"/>
      <c r="Z44"/>
      <c r="AA44"/>
    </row>
    <row r="45" spans="1:37" ht="15.75" thickBot="1">
      <c r="C45" s="162"/>
      <c r="D45" s="78" t="str">
        <f>PRCP_y4</f>
        <v>2008-09</v>
      </c>
      <c r="E45" s="79" t="str">
        <f>PRCP_y5</f>
        <v>2009-10</v>
      </c>
      <c r="F45" s="80" t="str">
        <f>CRCP_y1</f>
        <v>2010-11</v>
      </c>
      <c r="G45" s="81" t="str">
        <f>CRCP_y2</f>
        <v>2011-12</v>
      </c>
      <c r="H45" s="81" t="str">
        <f>CRCP_y3</f>
        <v>2012-13</v>
      </c>
      <c r="I45" s="81" t="str">
        <f>CRCP_y4</f>
        <v>2013-14</v>
      </c>
      <c r="J45" s="82" t="str">
        <f>CRCP_y5</f>
        <v>2014-15</v>
      </c>
      <c r="K45" s="161"/>
      <c r="L45" s="83" t="str">
        <f>PRCP_y4</f>
        <v>2008-09</v>
      </c>
      <c r="M45" s="163" t="str">
        <f>PRCP_y5</f>
        <v>2009-10</v>
      </c>
      <c r="N45" s="164" t="str">
        <f>CRCP_y1</f>
        <v>2010-11</v>
      </c>
      <c r="O45" s="81" t="str">
        <f>CRCP_y2</f>
        <v>2011-12</v>
      </c>
      <c r="P45" s="81" t="str">
        <f>CRCP_y3</f>
        <v>2012-13</v>
      </c>
      <c r="Q45" s="81" t="str">
        <f>CRCP_y4</f>
        <v>2013-14</v>
      </c>
      <c r="R45" s="82" t="str">
        <f>CRCP_y5</f>
        <v>2014-15</v>
      </c>
      <c r="S45" s="158"/>
      <c r="T45" s="159"/>
      <c r="U45" s="159"/>
      <c r="V45" s="159"/>
      <c r="W45" s="160"/>
      <c r="Z45"/>
      <c r="AA45"/>
    </row>
    <row r="46" spans="1:37">
      <c r="A46" s="1" t="s">
        <v>35</v>
      </c>
      <c r="C46" s="165" t="s">
        <v>36</v>
      </c>
      <c r="D46" s="166"/>
      <c r="E46" s="166"/>
      <c r="F46" s="90">
        <v>23.250835740000003</v>
      </c>
      <c r="G46" s="91">
        <v>25.547555048161005</v>
      </c>
      <c r="H46" s="91">
        <v>25.516660400487446</v>
      </c>
      <c r="I46" s="167">
        <v>24.6659109</v>
      </c>
      <c r="J46" s="310">
        <v>26.89</v>
      </c>
      <c r="K46" s="275"/>
      <c r="L46" s="169"/>
      <c r="M46" s="170"/>
      <c r="N46" s="171">
        <f>+F46/O$20*(1+O$19)^0.5</f>
        <v>26.699517798359924</v>
      </c>
      <c r="O46" s="171">
        <f>+G46/P$20*(1+P$19)^0.5</f>
        <v>28.450128688907697</v>
      </c>
      <c r="P46" s="171">
        <f>+H46/Q$20*(1+Q$19)^0.5</f>
        <v>27.702971936137097</v>
      </c>
      <c r="Q46" s="171">
        <f>+I46/R$20*(1+R$19)^0.5</f>
        <v>26.227050939153326</v>
      </c>
      <c r="R46" s="172">
        <v>27.6</v>
      </c>
      <c r="S46" s="159"/>
      <c r="T46" s="159"/>
      <c r="U46" s="159"/>
      <c r="V46" s="159"/>
      <c r="W46" s="160"/>
    </row>
    <row r="47" spans="1:37">
      <c r="C47" s="173" t="s">
        <v>37</v>
      </c>
      <c r="D47" s="166"/>
      <c r="E47" s="166"/>
      <c r="F47" s="174"/>
      <c r="G47" s="175"/>
      <c r="H47" s="175"/>
      <c r="I47" s="176"/>
      <c r="J47" s="168"/>
      <c r="K47" s="105"/>
      <c r="L47" s="177"/>
      <c r="M47" s="178"/>
      <c r="N47" s="177"/>
      <c r="O47" s="179"/>
      <c r="P47" s="179"/>
      <c r="Q47" s="180"/>
      <c r="R47" s="181"/>
      <c r="S47" s="158"/>
      <c r="T47" s="159"/>
      <c r="U47" s="159"/>
      <c r="V47" s="159"/>
      <c r="W47" s="160"/>
      <c r="X47" s="58"/>
      <c r="Y47" s="58"/>
    </row>
    <row r="48" spans="1:37">
      <c r="A48" s="1" t="s">
        <v>38</v>
      </c>
      <c r="C48" s="182" t="str">
        <f>+C31</f>
        <v>Debt raising expenditure</v>
      </c>
      <c r="D48" s="113"/>
      <c r="E48" s="113"/>
      <c r="F48" s="114"/>
      <c r="G48" s="115"/>
      <c r="H48" s="115"/>
      <c r="I48" s="116"/>
      <c r="J48" s="168"/>
      <c r="K48" s="127"/>
      <c r="L48" s="183"/>
      <c r="M48" s="184"/>
      <c r="N48" s="185">
        <f t="shared" ref="N48:N56" si="2">-F48/O$20*(1+O$19)^0.5</f>
        <v>0</v>
      </c>
      <c r="O48" s="186">
        <f t="shared" ref="O48:O56" si="3">-G48/P$20*(1+P$19)^0.5</f>
        <v>0</v>
      </c>
      <c r="P48" s="186">
        <f t="shared" ref="P48:P56" si="4">-H48/Q$20*(1+Q$19)^0.5</f>
        <v>0</v>
      </c>
      <c r="Q48" s="187">
        <f t="shared" ref="Q48:Q56" si="5">-I48/R$20*(1+R$19)^0.5</f>
        <v>0</v>
      </c>
      <c r="R48" s="187">
        <f t="shared" ref="R48:R56" si="6">-J48/S$20*(1+S$19)^0.5</f>
        <v>0</v>
      </c>
      <c r="S48" s="158"/>
      <c r="T48" s="159"/>
      <c r="U48" s="159"/>
      <c r="V48" s="159"/>
      <c r="W48" s="160"/>
      <c r="X48" s="58"/>
      <c r="Y48" s="58"/>
    </row>
    <row r="49" spans="1:25">
      <c r="A49" s="1" t="s">
        <v>39</v>
      </c>
      <c r="C49" s="182" t="str">
        <f t="shared" ref="C49:C52" si="7">+C32</f>
        <v>Self insurance</v>
      </c>
      <c r="D49" s="113"/>
      <c r="E49" s="113"/>
      <c r="F49" s="114"/>
      <c r="G49" s="115"/>
      <c r="H49" s="115"/>
      <c r="I49" s="116"/>
      <c r="J49" s="168"/>
      <c r="K49" s="127"/>
      <c r="L49" s="183"/>
      <c r="M49" s="184"/>
      <c r="N49" s="185">
        <f t="shared" si="2"/>
        <v>0</v>
      </c>
      <c r="O49" s="186">
        <f t="shared" si="3"/>
        <v>0</v>
      </c>
      <c r="P49" s="186">
        <f t="shared" si="4"/>
        <v>0</v>
      </c>
      <c r="Q49" s="187">
        <f t="shared" si="5"/>
        <v>0</v>
      </c>
      <c r="R49" s="187">
        <f t="shared" si="6"/>
        <v>0</v>
      </c>
      <c r="S49" s="158"/>
      <c r="T49" s="159"/>
      <c r="U49" s="159"/>
      <c r="V49" s="159"/>
      <c r="W49" s="160"/>
      <c r="X49" s="58"/>
      <c r="Y49" s="58"/>
    </row>
    <row r="50" spans="1:25">
      <c r="A50" s="1" t="s">
        <v>40</v>
      </c>
      <c r="C50" s="308" t="str">
        <f t="shared" si="7"/>
        <v>Insurance</v>
      </c>
      <c r="D50" s="113"/>
      <c r="E50" s="113"/>
      <c r="F50" s="123">
        <v>8.4767899999999993E-2</v>
      </c>
      <c r="G50" s="124">
        <v>8.7168179999999998E-2</v>
      </c>
      <c r="H50" s="124">
        <v>0.10101643000000002</v>
      </c>
      <c r="I50" s="125">
        <v>0.10253434</v>
      </c>
      <c r="J50" s="125">
        <v>0.11</v>
      </c>
      <c r="K50" s="105"/>
      <c r="L50" s="183"/>
      <c r="M50" s="184"/>
      <c r="N50" s="185">
        <f t="shared" si="2"/>
        <v>-9.7341105502111031E-2</v>
      </c>
      <c r="O50" s="186">
        <f t="shared" si="3"/>
        <v>-9.707175242025301E-2</v>
      </c>
      <c r="P50" s="186">
        <f t="shared" si="4"/>
        <v>-0.1096716921986115</v>
      </c>
      <c r="Q50" s="187">
        <f t="shared" si="5"/>
        <v>-0.10902388195168849</v>
      </c>
      <c r="R50" s="187">
        <f t="shared" si="6"/>
        <v>-0.11414394959376836</v>
      </c>
      <c r="S50" s="158"/>
      <c r="T50" s="159"/>
      <c r="U50" s="159"/>
      <c r="V50" s="159"/>
      <c r="W50" s="160"/>
      <c r="X50" s="58"/>
      <c r="Y50" s="58"/>
    </row>
    <row r="51" spans="1:25">
      <c r="A51" s="1" t="s">
        <v>41</v>
      </c>
      <c r="C51" s="308" t="str">
        <f t="shared" si="7"/>
        <v>Superannuation</v>
      </c>
      <c r="D51" s="113"/>
      <c r="E51" s="113"/>
      <c r="F51" s="123">
        <v>5.8036360000000009E-2</v>
      </c>
      <c r="G51" s="124">
        <v>6.1193339999999999E-2</v>
      </c>
      <c r="H51" s="124">
        <v>6.754077E-2</v>
      </c>
      <c r="I51" s="125">
        <v>3.8607469999999998E-2</v>
      </c>
      <c r="J51" s="125">
        <v>3.8607469999999998E-2</v>
      </c>
      <c r="K51" s="188"/>
      <c r="L51" s="183"/>
      <c r="M51" s="184"/>
      <c r="N51" s="185">
        <f t="shared" si="2"/>
        <v>-6.6644607707852827E-2</v>
      </c>
      <c r="O51" s="186">
        <f t="shared" si="3"/>
        <v>-6.8145792997494792E-2</v>
      </c>
      <c r="P51" s="186">
        <f t="shared" si="4"/>
        <v>-7.3327779830441572E-2</v>
      </c>
      <c r="Q51" s="187">
        <f t="shared" si="5"/>
        <v>-4.1050990836175999E-2</v>
      </c>
      <c r="R51" s="187">
        <f t="shared" si="6"/>
        <v>-4.0061900996572038E-2</v>
      </c>
      <c r="S51" s="158"/>
      <c r="T51" s="159"/>
      <c r="U51" s="159"/>
      <c r="V51" s="159"/>
      <c r="W51" s="160"/>
      <c r="X51" s="128"/>
      <c r="Y51" s="130"/>
    </row>
    <row r="52" spans="1:25">
      <c r="A52" s="1" t="s">
        <v>42</v>
      </c>
      <c r="C52" s="308" t="str">
        <f t="shared" si="7"/>
        <v>Non controllable expenditure (re: part 6)</v>
      </c>
      <c r="D52" s="113"/>
      <c r="E52" s="113"/>
      <c r="F52" s="123">
        <v>5.0783536900000001</v>
      </c>
      <c r="G52" s="124">
        <v>6.2007753099999992</v>
      </c>
      <c r="H52" s="124">
        <v>6.0799854599999996</v>
      </c>
      <c r="I52" s="125">
        <v>6.7910399200000002</v>
      </c>
      <c r="J52" s="125">
        <f>5.32+1.21+0.22</f>
        <v>6.75</v>
      </c>
      <c r="K52" s="273"/>
      <c r="L52" s="183"/>
      <c r="M52" s="184"/>
      <c r="N52" s="185">
        <f t="shared" si="2"/>
        <v>-5.831600904532551</v>
      </c>
      <c r="O52" s="186">
        <f t="shared" si="3"/>
        <v>-6.9052735264856695</v>
      </c>
      <c r="P52" s="186">
        <f t="shared" si="4"/>
        <v>-6.6009291156018204</v>
      </c>
      <c r="Q52" s="187">
        <f t="shared" si="5"/>
        <v>-7.2208543456493119</v>
      </c>
      <c r="R52" s="187">
        <f t="shared" si="6"/>
        <v>-7.0042878159812405</v>
      </c>
      <c r="S52" s="158"/>
      <c r="T52" s="159"/>
      <c r="U52" s="159"/>
      <c r="V52" s="159"/>
      <c r="W52" s="160"/>
      <c r="X52" s="130"/>
      <c r="Y52" s="128"/>
    </row>
    <row r="53" spans="1:25">
      <c r="A53" s="1" t="s">
        <v>43</v>
      </c>
      <c r="C53" s="309" t="s">
        <v>44</v>
      </c>
      <c r="D53" s="113"/>
      <c r="E53" s="113"/>
      <c r="F53" s="123"/>
      <c r="G53" s="124">
        <v>1.23585941</v>
      </c>
      <c r="H53" s="124">
        <v>0.84432452000000002</v>
      </c>
      <c r="I53" s="125">
        <v>0.87085500000000005</v>
      </c>
      <c r="J53" s="125">
        <v>0.92143299999999995</v>
      </c>
      <c r="K53" s="188"/>
      <c r="L53" s="183"/>
      <c r="M53" s="184"/>
      <c r="N53" s="185">
        <f t="shared" si="2"/>
        <v>0</v>
      </c>
      <c r="O53" s="186">
        <f t="shared" si="3"/>
        <v>-1.376271004783626</v>
      </c>
      <c r="P53" s="186">
        <f t="shared" si="4"/>
        <v>-0.91666770319620661</v>
      </c>
      <c r="Q53" s="187">
        <f t="shared" si="5"/>
        <v>-0.92597263235943872</v>
      </c>
      <c r="R53" s="187">
        <f t="shared" si="6"/>
        <v>-0.95614547187304322</v>
      </c>
      <c r="S53" s="158"/>
      <c r="T53" s="159"/>
      <c r="U53" s="159"/>
      <c r="V53" s="159"/>
      <c r="W53" s="160"/>
      <c r="X53" s="130"/>
      <c r="Y53" s="128"/>
    </row>
    <row r="54" spans="1:25">
      <c r="A54" s="1" t="s">
        <v>45</v>
      </c>
      <c r="C54" s="189" t="s">
        <v>29</v>
      </c>
      <c r="D54" s="113"/>
      <c r="E54" s="113"/>
      <c r="F54" s="123"/>
      <c r="G54" s="124"/>
      <c r="H54" s="124"/>
      <c r="I54" s="125"/>
      <c r="J54" s="168"/>
      <c r="K54" s="188"/>
      <c r="L54" s="183"/>
      <c r="M54" s="184"/>
      <c r="N54" s="185">
        <f t="shared" si="2"/>
        <v>0</v>
      </c>
      <c r="O54" s="186">
        <f t="shared" si="3"/>
        <v>0</v>
      </c>
      <c r="P54" s="186">
        <f t="shared" si="4"/>
        <v>0</v>
      </c>
      <c r="Q54" s="187">
        <f t="shared" si="5"/>
        <v>0</v>
      </c>
      <c r="R54" s="187">
        <f t="shared" si="6"/>
        <v>0</v>
      </c>
      <c r="S54" s="158"/>
      <c r="T54" s="159"/>
      <c r="U54" s="159"/>
      <c r="V54" s="159"/>
      <c r="W54" s="160"/>
      <c r="X54" s="130"/>
      <c r="Y54" s="128"/>
    </row>
    <row r="55" spans="1:25">
      <c r="A55" s="1" t="s">
        <v>46</v>
      </c>
      <c r="C55" s="189" t="s">
        <v>47</v>
      </c>
      <c r="D55" s="113"/>
      <c r="E55" s="113"/>
      <c r="F55" s="277">
        <f>53826/1000000</f>
        <v>5.3825999999999999E-2</v>
      </c>
      <c r="G55" s="279">
        <f>-37973/1000000</f>
        <v>-3.7973E-2</v>
      </c>
      <c r="H55" s="278">
        <f>174306/1000000</f>
        <v>0.17430599999999999</v>
      </c>
      <c r="I55" s="280">
        <f>92761/1000000</f>
        <v>9.2760999999999996E-2</v>
      </c>
      <c r="J55" s="168">
        <f>13977/1000000</f>
        <v>1.3977E-2</v>
      </c>
      <c r="K55" s="105"/>
      <c r="L55" s="190"/>
      <c r="M55" s="191"/>
      <c r="N55" s="185">
        <f t="shared" si="2"/>
        <v>-6.1809745726349577E-2</v>
      </c>
      <c r="O55" s="186">
        <f t="shared" si="3"/>
        <v>4.2287284817169153E-2</v>
      </c>
      <c r="P55" s="186">
        <f t="shared" si="4"/>
        <v>-0.18924083914241646</v>
      </c>
      <c r="Q55" s="187">
        <f t="shared" si="5"/>
        <v>-9.8631973578028359E-2</v>
      </c>
      <c r="R55" s="187">
        <f t="shared" si="6"/>
        <v>-1.4503545304291822E-2</v>
      </c>
      <c r="S55" s="158"/>
      <c r="T55" s="159"/>
      <c r="U55" s="159"/>
      <c r="V55" s="159"/>
      <c r="W55" s="160"/>
      <c r="X55" s="58"/>
      <c r="Y55" s="58"/>
    </row>
    <row r="56" spans="1:25" ht="15.75" thickBot="1">
      <c r="A56" s="1" t="s">
        <v>48</v>
      </c>
      <c r="C56" s="192" t="s">
        <v>49</v>
      </c>
      <c r="D56" s="113"/>
      <c r="E56" s="113"/>
      <c r="F56" s="133"/>
      <c r="G56" s="134"/>
      <c r="H56" s="134"/>
      <c r="I56" s="193"/>
      <c r="J56" s="194"/>
      <c r="K56" s="105"/>
      <c r="L56" s="190"/>
      <c r="M56" s="191"/>
      <c r="N56" s="185">
        <f t="shared" si="2"/>
        <v>0</v>
      </c>
      <c r="O56" s="186">
        <f t="shared" si="3"/>
        <v>0</v>
      </c>
      <c r="P56" s="186">
        <f t="shared" si="4"/>
        <v>0</v>
      </c>
      <c r="Q56" s="187">
        <f t="shared" si="5"/>
        <v>0</v>
      </c>
      <c r="R56" s="187">
        <f t="shared" si="6"/>
        <v>0</v>
      </c>
      <c r="S56" s="158"/>
      <c r="T56" s="159"/>
      <c r="U56" s="159"/>
      <c r="V56" s="159"/>
      <c r="W56" s="160"/>
      <c r="X56" s="58"/>
      <c r="Y56" s="58"/>
    </row>
    <row r="57" spans="1:25" ht="15.75" thickBot="1">
      <c r="C57" s="195" t="s">
        <v>72</v>
      </c>
      <c r="D57" s="196"/>
      <c r="E57" s="197"/>
      <c r="F57" s="198">
        <f>+F46-SUM(F48:F56)</f>
        <v>17.975851790000004</v>
      </c>
      <c r="G57" s="198">
        <f>+G46-SUM(G48:G56)</f>
        <v>18.000531808161007</v>
      </c>
      <c r="H57" s="198">
        <f>+H46-SUM(H48:H56)</f>
        <v>18.249487220487445</v>
      </c>
      <c r="I57" s="198">
        <f>+I46-SUM(I48:I56)</f>
        <v>16.770113170000002</v>
      </c>
      <c r="J57" s="198">
        <f>+J46-SUM(J48:J56)</f>
        <v>19.055982530000001</v>
      </c>
      <c r="K57" s="272"/>
      <c r="L57" s="199"/>
      <c r="M57" s="197"/>
      <c r="N57" s="322">
        <f>N46+SUM(N48:N56)</f>
        <v>20.64212143489106</v>
      </c>
      <c r="O57" s="322">
        <f>O46+SUM(O48:O56)</f>
        <v>20.045653897037823</v>
      </c>
      <c r="P57" s="322">
        <f>P46+SUM(P48:P56)</f>
        <v>19.8131348061676</v>
      </c>
      <c r="Q57" s="322">
        <f>Q46+SUM(Q48:Q56)</f>
        <v>17.831517114778684</v>
      </c>
      <c r="R57" s="322">
        <f>R46+SUM(R48:R56)</f>
        <v>19.470857316251085</v>
      </c>
      <c r="S57" s="200"/>
      <c r="T57" s="201"/>
      <c r="U57" s="201"/>
      <c r="V57" s="201"/>
      <c r="W57" s="202"/>
      <c r="X57" s="58"/>
      <c r="Y57" s="58"/>
    </row>
    <row r="58" spans="1:25">
      <c r="C58" s="203"/>
      <c r="D58" s="203"/>
      <c r="E58" s="203"/>
      <c r="F58" s="203"/>
      <c r="G58" s="203"/>
      <c r="H58" s="203"/>
      <c r="I58" s="203"/>
      <c r="J58" s="105"/>
      <c r="K58" s="46"/>
      <c r="L58" s="46"/>
      <c r="M58" s="46"/>
      <c r="N58" s="46"/>
      <c r="O58" s="46"/>
      <c r="P58" s="46"/>
      <c r="Q58" s="46"/>
      <c r="R58" s="271"/>
      <c r="S58" s="271"/>
      <c r="T58" s="46"/>
      <c r="U58" s="46"/>
      <c r="V58" s="46"/>
      <c r="W58" s="58"/>
      <c r="X58" s="58"/>
    </row>
    <row r="59" spans="1:25" ht="15.75" thickBot="1">
      <c r="C59" s="203"/>
      <c r="D59" s="203"/>
      <c r="E59" s="203"/>
      <c r="F59" s="203"/>
      <c r="G59" s="203"/>
      <c r="H59" s="203"/>
      <c r="I59" s="203"/>
      <c r="J59" s="274"/>
      <c r="K59" s="46"/>
      <c r="L59" s="46"/>
      <c r="M59" s="46"/>
      <c r="N59" s="269"/>
      <c r="O59" s="270"/>
      <c r="P59" s="270"/>
      <c r="Q59" s="270"/>
      <c r="R59" s="46"/>
      <c r="S59" s="46"/>
      <c r="T59" s="46"/>
      <c r="U59" s="46"/>
      <c r="V59" s="46"/>
      <c r="W59" s="58"/>
      <c r="X59" s="58"/>
    </row>
    <row r="60" spans="1:25" ht="18.75" thickBot="1">
      <c r="A60" s="204"/>
      <c r="C60" s="203"/>
      <c r="D60" s="203"/>
      <c r="E60" s="203"/>
      <c r="F60" s="203"/>
      <c r="G60" s="203"/>
      <c r="H60" s="203"/>
      <c r="I60" s="203"/>
      <c r="J60" s="208"/>
      <c r="L60" s="205" t="str">
        <f>CONCATENATE("Incremental gain ($m, ",dms_DollarReal)</f>
        <v>Incremental gain ($m, June 2016</v>
      </c>
      <c r="M60" s="206"/>
      <c r="N60" s="207"/>
      <c r="O60" s="207"/>
      <c r="P60" s="207"/>
      <c r="Q60" s="207"/>
      <c r="R60" s="207"/>
      <c r="S60" s="281" t="s">
        <v>9</v>
      </c>
      <c r="T60"/>
      <c r="U60"/>
      <c r="V60"/>
      <c r="W60"/>
      <c r="X60"/>
      <c r="Y60" s="58"/>
    </row>
    <row r="61" spans="1:25" s="208" customFormat="1" ht="15.75" thickBot="1">
      <c r="A61" s="1" t="s">
        <v>50</v>
      </c>
      <c r="C61" s="209"/>
      <c r="D61" s="209"/>
      <c r="E61" s="209"/>
      <c r="F61" s="209"/>
      <c r="G61" s="209"/>
      <c r="H61" s="209"/>
      <c r="I61" s="209"/>
      <c r="J61" s="210"/>
      <c r="L61" s="211"/>
      <c r="M61" s="212"/>
      <c r="N61" s="213">
        <f>IF(dms_EBSS_status="No",(N39-N57)-(M39-M57)+(L39-L57),(N39-N57))</f>
        <v>-2.1611237425964909</v>
      </c>
      <c r="O61" s="214">
        <f t="shared" ref="O61:R61" si="8">(O39-O57)-(N39-N57)</f>
        <v>3.0344499468524617</v>
      </c>
      <c r="P61" s="214">
        <f t="shared" si="8"/>
        <v>1.0161949172090523</v>
      </c>
      <c r="Q61" s="214">
        <f t="shared" si="8"/>
        <v>1.9679976141967082</v>
      </c>
      <c r="R61" s="282">
        <f t="shared" si="8"/>
        <v>-2.3799184958744171</v>
      </c>
      <c r="S61" s="283">
        <v>0</v>
      </c>
      <c r="T61"/>
      <c r="U61"/>
      <c r="V61"/>
      <c r="W61"/>
      <c r="X61" s="215"/>
      <c r="Y61" s="215"/>
    </row>
    <row r="62" spans="1:25" s="208" customFormat="1">
      <c r="A62" s="1"/>
      <c r="C62" s="209"/>
      <c r="D62" s="209"/>
      <c r="E62" s="209"/>
      <c r="F62" s="209"/>
      <c r="G62" s="209"/>
      <c r="H62" s="209"/>
      <c r="I62" s="209"/>
      <c r="J62" s="210"/>
      <c r="L62" s="305"/>
      <c r="M62" s="306"/>
      <c r="N62" s="306"/>
      <c r="O62" s="306"/>
      <c r="P62" s="306"/>
      <c r="Q62" s="307"/>
      <c r="R62" s="307"/>
      <c r="S62" s="216"/>
      <c r="T62"/>
      <c r="U62"/>
      <c r="V62"/>
      <c r="W62"/>
      <c r="X62" s="215"/>
      <c r="Y62" s="215"/>
    </row>
    <row r="63" spans="1:25" ht="15.75" thickBot="1">
      <c r="C63" s="203"/>
      <c r="D63" s="203"/>
      <c r="E63" s="203"/>
      <c r="F63" s="203"/>
      <c r="G63" s="203"/>
      <c r="H63" s="203"/>
      <c r="I63" s="203"/>
      <c r="J63" s="151"/>
      <c r="L63" s="216"/>
      <c r="M63" s="216"/>
      <c r="N63" s="216"/>
      <c r="O63" s="216"/>
      <c r="P63" s="216"/>
      <c r="Q63" s="216"/>
      <c r="R63" s="216"/>
      <c r="S63" s="325" t="s">
        <v>9</v>
      </c>
      <c r="T63" s="325" t="s">
        <v>61</v>
      </c>
      <c r="U63" s="325" t="s">
        <v>62</v>
      </c>
      <c r="V63" s="325" t="s">
        <v>63</v>
      </c>
      <c r="W63" s="325" t="s">
        <v>64</v>
      </c>
      <c r="X63" s="325" t="s">
        <v>68</v>
      </c>
    </row>
    <row r="64" spans="1:25" ht="18.75" thickBot="1">
      <c r="A64" s="204"/>
      <c r="C64" s="203"/>
      <c r="D64" s="203"/>
      <c r="E64" s="203"/>
      <c r="F64" s="203"/>
      <c r="G64" s="203"/>
      <c r="H64" s="203"/>
      <c r="I64" s="203"/>
      <c r="J64" s="217"/>
      <c r="L64" s="218" t="s">
        <v>51</v>
      </c>
      <c r="M64" s="219"/>
      <c r="N64" s="219"/>
      <c r="O64" s="220" t="str">
        <f>CONCATENATE("$m, real ", dms_DollarReal)</f>
        <v>$m, real June 2016</v>
      </c>
      <c r="P64" s="220"/>
      <c r="Q64" s="220"/>
      <c r="R64" s="220"/>
      <c r="S64" s="220"/>
      <c r="T64" s="221"/>
      <c r="U64" s="221"/>
      <c r="V64" s="221"/>
      <c r="W64" s="221"/>
      <c r="X64" s="222"/>
      <c r="Y64" s="222" t="s">
        <v>52</v>
      </c>
    </row>
    <row r="65" spans="1:28" ht="15.75" thickBot="1">
      <c r="A65" s="1" t="s">
        <v>53</v>
      </c>
      <c r="B65" s="276"/>
      <c r="C65" s="203"/>
      <c r="D65" s="203"/>
      <c r="E65" s="203"/>
      <c r="F65" s="203"/>
      <c r="G65" s="203"/>
      <c r="H65" s="203"/>
      <c r="I65" s="203"/>
      <c r="J65" s="224"/>
      <c r="L65" s="480" t="str">
        <f>CRCP_y1</f>
        <v>2010-11</v>
      </c>
      <c r="M65" s="481"/>
      <c r="N65" s="225"/>
      <c r="O65" s="226">
        <f>$N$61</f>
        <v>-2.1611237425964909</v>
      </c>
      <c r="P65" s="171">
        <f t="shared" ref="P65:S65" si="9">$N$61</f>
        <v>-2.1611237425964909</v>
      </c>
      <c r="Q65" s="227">
        <f t="shared" si="9"/>
        <v>-2.1611237425964909</v>
      </c>
      <c r="R65" s="171">
        <f t="shared" si="9"/>
        <v>-2.1611237425964909</v>
      </c>
      <c r="S65" s="228">
        <f t="shared" si="9"/>
        <v>-2.1611237425964909</v>
      </c>
      <c r="T65" s="229"/>
      <c r="U65" s="229"/>
      <c r="V65" s="229"/>
      <c r="W65" s="229"/>
      <c r="X65" s="230"/>
      <c r="Y65" s="230"/>
    </row>
    <row r="66" spans="1:28" ht="15.75" thickBot="1">
      <c r="A66" s="1" t="s">
        <v>54</v>
      </c>
      <c r="C66" s="203"/>
      <c r="D66" s="203"/>
      <c r="E66" s="203"/>
      <c r="F66" s="203"/>
      <c r="G66" s="203"/>
      <c r="H66" s="203"/>
      <c r="I66" s="203"/>
      <c r="J66" s="203"/>
      <c r="L66" s="489" t="str">
        <f>CRCP_y2</f>
        <v>2011-12</v>
      </c>
      <c r="M66" s="490"/>
      <c r="N66" s="231"/>
      <c r="O66" s="232"/>
      <c r="P66" s="233">
        <f>$O$61</f>
        <v>3.0344499468524617</v>
      </c>
      <c r="Q66" s="234">
        <f t="shared" ref="Q66:T66" si="10">$O$61</f>
        <v>3.0344499468524617</v>
      </c>
      <c r="R66" s="186">
        <f t="shared" si="10"/>
        <v>3.0344499468524617</v>
      </c>
      <c r="S66" s="234">
        <f t="shared" si="10"/>
        <v>3.0344499468524617</v>
      </c>
      <c r="T66" s="172">
        <f t="shared" si="10"/>
        <v>3.0344499468524617</v>
      </c>
      <c r="U66" s="235"/>
      <c r="V66" s="235"/>
      <c r="W66" s="235"/>
      <c r="X66" s="236"/>
      <c r="Y66" s="236"/>
    </row>
    <row r="67" spans="1:28" ht="15.75" thickBot="1">
      <c r="A67" s="1" t="s">
        <v>55</v>
      </c>
      <c r="C67" s="203"/>
      <c r="D67" s="203"/>
      <c r="E67" s="203"/>
      <c r="F67" s="203"/>
      <c r="G67" s="203"/>
      <c r="H67" s="203"/>
      <c r="I67" s="203"/>
      <c r="J67" s="203"/>
      <c r="L67" s="482" t="str">
        <f>CRCP_y3</f>
        <v>2012-13</v>
      </c>
      <c r="M67" s="483"/>
      <c r="N67" s="231"/>
      <c r="O67" s="235"/>
      <c r="P67" s="232"/>
      <c r="Q67" s="237">
        <f>$P$61</f>
        <v>1.0161949172090523</v>
      </c>
      <c r="R67" s="186">
        <f t="shared" ref="R67:U67" si="11">$P$61</f>
        <v>1.0161949172090523</v>
      </c>
      <c r="S67" s="234">
        <f t="shared" si="11"/>
        <v>1.0161949172090523</v>
      </c>
      <c r="T67" s="186">
        <f t="shared" si="11"/>
        <v>1.0161949172090523</v>
      </c>
      <c r="U67" s="228">
        <f t="shared" si="11"/>
        <v>1.0161949172090523</v>
      </c>
      <c r="V67" s="235"/>
      <c r="W67" s="235"/>
      <c r="X67" s="236"/>
      <c r="Y67" s="236"/>
    </row>
    <row r="68" spans="1:28" ht="15.75" thickBot="1">
      <c r="A68" s="1" t="s">
        <v>56</v>
      </c>
      <c r="C68" s="203"/>
      <c r="D68" s="203"/>
      <c r="E68" s="203"/>
      <c r="F68" s="203"/>
      <c r="G68" s="203"/>
      <c r="H68" s="203"/>
      <c r="I68" s="203"/>
      <c r="J68" s="203"/>
      <c r="L68" s="482" t="str">
        <f>CRCP_y4</f>
        <v>2013-14</v>
      </c>
      <c r="M68" s="483"/>
      <c r="N68" s="231"/>
      <c r="O68" s="235"/>
      <c r="P68" s="235"/>
      <c r="Q68" s="232"/>
      <c r="R68" s="233">
        <f>$Q$61</f>
        <v>1.9679976141967082</v>
      </c>
      <c r="S68" s="186">
        <f t="shared" ref="S68:V68" si="12">$Q$61</f>
        <v>1.9679976141967082</v>
      </c>
      <c r="T68" s="238">
        <f t="shared" si="12"/>
        <v>1.9679976141967082</v>
      </c>
      <c r="U68" s="234">
        <f t="shared" si="12"/>
        <v>1.9679976141967082</v>
      </c>
      <c r="V68" s="172">
        <f t="shared" si="12"/>
        <v>1.9679976141967082</v>
      </c>
      <c r="W68" s="239"/>
      <c r="X68" s="236"/>
      <c r="Y68" s="236"/>
    </row>
    <row r="69" spans="1:28" ht="15.75" thickBot="1">
      <c r="A69" s="1" t="s">
        <v>57</v>
      </c>
      <c r="C69" s="240"/>
      <c r="D69" s="241"/>
      <c r="E69" s="241"/>
      <c r="F69" s="241"/>
      <c r="G69" s="241"/>
      <c r="H69" s="241"/>
      <c r="I69" s="241"/>
      <c r="J69" s="203"/>
      <c r="L69" s="482" t="str">
        <f>CRCP_y5</f>
        <v>2014-15</v>
      </c>
      <c r="M69" s="483"/>
      <c r="N69" s="231"/>
      <c r="O69" s="235"/>
      <c r="P69" s="235"/>
      <c r="Q69" s="232"/>
      <c r="R69" s="235"/>
      <c r="S69" s="314">
        <f>+$R$61</f>
        <v>-2.3799184958744171</v>
      </c>
      <c r="T69" s="186">
        <f t="shared" ref="T69:W69" si="13">+$R$61</f>
        <v>-2.3799184958744171</v>
      </c>
      <c r="U69" s="238">
        <f t="shared" si="13"/>
        <v>-2.3799184958744171</v>
      </c>
      <c r="V69" s="234">
        <f t="shared" si="13"/>
        <v>-2.3799184958744171</v>
      </c>
      <c r="W69" s="234">
        <f t="shared" si="13"/>
        <v>-2.3799184958744171</v>
      </c>
      <c r="X69" s="243"/>
      <c r="Y69" s="243"/>
    </row>
    <row r="70" spans="1:28" ht="15.75" thickBot="1">
      <c r="C70" s="240"/>
      <c r="D70" s="241"/>
      <c r="E70" s="241"/>
      <c r="F70" s="241"/>
      <c r="G70" s="241"/>
      <c r="H70" s="241"/>
      <c r="I70" s="241"/>
      <c r="J70" s="203"/>
      <c r="L70" s="482" t="s">
        <v>9</v>
      </c>
      <c r="M70" s="483" t="s">
        <v>9</v>
      </c>
      <c r="N70" s="231"/>
      <c r="O70" s="239"/>
      <c r="P70" s="239"/>
      <c r="Q70" s="239"/>
      <c r="R70" s="242"/>
      <c r="S70" s="242"/>
      <c r="T70" s="233">
        <v>0</v>
      </c>
      <c r="U70" s="186">
        <v>0</v>
      </c>
      <c r="V70" s="238">
        <v>0</v>
      </c>
      <c r="W70" s="234">
        <v>0</v>
      </c>
      <c r="X70" s="172">
        <v>0</v>
      </c>
      <c r="Y70" s="243"/>
    </row>
    <row r="71" spans="1:28" ht="15.75" thickBot="1">
      <c r="C71" s="276"/>
      <c r="L71" s="244" t="s">
        <v>58</v>
      </c>
      <c r="M71" s="245"/>
      <c r="N71" s="246"/>
      <c r="O71" s="246"/>
      <c r="P71" s="246"/>
      <c r="Q71" s="246"/>
      <c r="R71" s="247"/>
      <c r="S71" s="248">
        <f>+SUM(S65:S69)</f>
        <v>1.4776002397873143</v>
      </c>
      <c r="T71" s="249">
        <f>+SUM(T66:T69)</f>
        <v>3.6387239823838051</v>
      </c>
      <c r="U71" s="250">
        <f>+SUM(U67:U69)</f>
        <v>0.6042740355313434</v>
      </c>
      <c r="V71" s="251">
        <f>+SUM(V68:V69)</f>
        <v>-0.41192088167770891</v>
      </c>
      <c r="W71" s="248">
        <f t="shared" ref="W71:X73" si="14">+SUM(W65:W69)</f>
        <v>-2.3799184958744171</v>
      </c>
      <c r="X71" s="248">
        <f t="shared" si="14"/>
        <v>0</v>
      </c>
      <c r="Y71" s="252">
        <f>+SUM(S71:W71)</f>
        <v>2.9287588801503368</v>
      </c>
    </row>
    <row r="72" spans="1:28" ht="15.75" thickBot="1">
      <c r="L72" s="253"/>
      <c r="M72" s="253"/>
      <c r="N72" s="253"/>
      <c r="O72" s="253"/>
      <c r="P72" s="253"/>
      <c r="Q72" s="253"/>
      <c r="R72" s="253"/>
      <c r="S72" s="254"/>
      <c r="T72" s="254"/>
      <c r="U72" s="254"/>
      <c r="V72" s="254"/>
      <c r="W72" s="254"/>
      <c r="Y72" s="255"/>
    </row>
    <row r="73" spans="1:28" ht="15.75" thickBot="1">
      <c r="L73" s="199" t="s">
        <v>66</v>
      </c>
      <c r="M73" s="199"/>
      <c r="N73" s="199"/>
      <c r="O73" s="246"/>
      <c r="P73" s="246"/>
      <c r="Q73" s="246"/>
      <c r="R73" s="246"/>
      <c r="S73" s="320">
        <f>S71</f>
        <v>1.4776002397873143</v>
      </c>
      <c r="T73" s="320">
        <f>T71</f>
        <v>3.6387239823838051</v>
      </c>
      <c r="U73" s="320">
        <f>U71</f>
        <v>0.6042740355313434</v>
      </c>
      <c r="V73" s="320">
        <f>V71</f>
        <v>-0.41192088167770891</v>
      </c>
      <c r="W73" s="256">
        <f>W71</f>
        <v>-2.3799184958744171</v>
      </c>
      <c r="X73" s="248">
        <f t="shared" si="14"/>
        <v>0</v>
      </c>
      <c r="Y73" s="257">
        <f>+SUM(S73:W73)</f>
        <v>2.9287588801503368</v>
      </c>
    </row>
    <row r="74" spans="1:28" ht="15.75" thickBot="1">
      <c r="L74" s="199" t="s">
        <v>67</v>
      </c>
      <c r="M74" s="199"/>
      <c r="N74" s="199"/>
      <c r="O74" s="246"/>
      <c r="P74" s="246"/>
      <c r="Q74" s="246"/>
      <c r="R74" s="246"/>
      <c r="S74" s="320">
        <f t="shared" ref="S74:Y74" si="15">S73*$S$20</f>
        <v>1.4415612095485995</v>
      </c>
      <c r="T74" s="320">
        <f t="shared" si="15"/>
        <v>3.5499746169598101</v>
      </c>
      <c r="U74" s="320">
        <f t="shared" si="15"/>
        <v>0.58953564442082285</v>
      </c>
      <c r="V74" s="320">
        <f t="shared" si="15"/>
        <v>-0.40187403090508189</v>
      </c>
      <c r="W74" s="256">
        <f t="shared" si="15"/>
        <v>-2.3218717032921146</v>
      </c>
      <c r="X74" s="248">
        <f t="shared" si="15"/>
        <v>0</v>
      </c>
      <c r="Y74" s="251">
        <f t="shared" si="15"/>
        <v>2.8573257367320362</v>
      </c>
    </row>
    <row r="75" spans="1:28">
      <c r="L75" s="284"/>
      <c r="M75" s="284"/>
      <c r="N75" s="284"/>
      <c r="O75" s="323"/>
      <c r="P75" s="323"/>
      <c r="Q75" s="323"/>
      <c r="R75" s="323"/>
      <c r="S75" s="324"/>
      <c r="T75" s="324"/>
      <c r="U75" s="324"/>
      <c r="V75" s="324"/>
      <c r="W75" s="285"/>
      <c r="X75" s="285"/>
      <c r="Y75" s="285"/>
    </row>
    <row r="76" spans="1:28">
      <c r="K76" s="259"/>
      <c r="L76" s="259"/>
      <c r="M76" s="260"/>
      <c r="N76" s="260"/>
      <c r="O76" s="260"/>
      <c r="P76" s="261"/>
      <c r="Q76" s="261"/>
      <c r="R76" s="262"/>
      <c r="S76" s="262"/>
      <c r="T76" s="262"/>
      <c r="U76" s="262"/>
      <c r="V76" s="262"/>
      <c r="W76" s="223"/>
      <c r="X76" s="258"/>
      <c r="Y76" s="262"/>
      <c r="Z76" s="304"/>
    </row>
    <row r="77" spans="1:28" ht="18">
      <c r="A77" s="263"/>
      <c r="K77"/>
      <c r="L77" s="296"/>
      <c r="M77" s="296"/>
      <c r="N77" s="296"/>
      <c r="O77" s="296"/>
      <c r="P77" s="296"/>
      <c r="Q77" s="296"/>
      <c r="R77" s="296"/>
      <c r="S77" s="296"/>
      <c r="T77" s="296"/>
      <c r="U77" s="296"/>
      <c r="V77" s="296"/>
      <c r="W77" s="296"/>
      <c r="X77" s="296"/>
      <c r="Y77" s="311"/>
      <c r="Z77" s="264"/>
      <c r="AA77" s="264"/>
      <c r="AB77" s="264"/>
    </row>
    <row r="78" spans="1:28" ht="18">
      <c r="K78"/>
      <c r="L78" s="296"/>
      <c r="M78" s="296"/>
      <c r="N78" s="296"/>
      <c r="O78" s="296"/>
      <c r="P78" s="296"/>
      <c r="Q78" s="296"/>
      <c r="R78" s="296"/>
      <c r="S78" s="296"/>
      <c r="T78" s="296"/>
      <c r="U78" s="296"/>
      <c r="V78" s="296"/>
      <c r="W78" s="296"/>
      <c r="X78" s="296"/>
      <c r="Y78" s="312"/>
      <c r="Z78" s="264"/>
      <c r="AA78" s="264"/>
      <c r="AB78" s="264"/>
    </row>
    <row r="79" spans="1:28">
      <c r="K79" s="266"/>
      <c r="L79" s="296"/>
      <c r="M79" s="296"/>
      <c r="N79" s="296"/>
      <c r="O79" s="296"/>
      <c r="P79" s="296"/>
      <c r="Q79" s="296"/>
      <c r="R79" s="296"/>
      <c r="S79" s="296"/>
      <c r="T79" s="296"/>
      <c r="U79" s="296"/>
      <c r="V79" s="296"/>
      <c r="W79" s="296"/>
      <c r="X79" s="296"/>
      <c r="Y79" s="315"/>
      <c r="Z79" s="262"/>
    </row>
    <row r="80" spans="1:28">
      <c r="A80" s="18"/>
      <c r="K80" s="265"/>
      <c r="L80" s="296"/>
      <c r="M80" s="296"/>
      <c r="N80" s="296"/>
      <c r="O80" s="296"/>
      <c r="P80" s="296"/>
      <c r="Q80" s="296"/>
      <c r="R80" s="296"/>
      <c r="S80" s="296"/>
      <c r="T80" s="296"/>
      <c r="U80" s="296"/>
      <c r="V80" s="296"/>
      <c r="W80" s="296"/>
      <c r="X80" s="296"/>
      <c r="Y80" s="315"/>
      <c r="Z80" s="262"/>
    </row>
    <row r="81" spans="1:26" ht="18">
      <c r="K81" s="265"/>
      <c r="L81" s="296"/>
      <c r="M81" s="296"/>
      <c r="N81" s="296"/>
      <c r="O81" s="296"/>
      <c r="P81" s="296"/>
      <c r="Q81" s="296"/>
      <c r="R81" s="296"/>
      <c r="S81" s="296"/>
      <c r="T81" s="296"/>
      <c r="U81" s="296"/>
      <c r="V81" s="296"/>
      <c r="W81" s="316"/>
      <c r="X81" s="317"/>
      <c r="Y81" s="315"/>
      <c r="Z81" s="262"/>
    </row>
    <row r="82" spans="1:26">
      <c r="A82" s="1" t="s">
        <v>59</v>
      </c>
      <c r="K82" s="267"/>
      <c r="L82" s="296"/>
      <c r="M82" s="296"/>
      <c r="N82" s="296"/>
      <c r="O82" s="296"/>
      <c r="P82" s="296"/>
      <c r="Q82" s="296"/>
      <c r="R82" s="296"/>
      <c r="S82" s="296"/>
      <c r="T82" s="296"/>
      <c r="U82" s="296"/>
      <c r="V82" s="296"/>
      <c r="W82" s="313"/>
      <c r="X82" s="318"/>
      <c r="Y82" s="315"/>
      <c r="Z82" s="262"/>
    </row>
    <row r="83" spans="1:26">
      <c r="K83" s="268"/>
      <c r="L83" s="296"/>
      <c r="M83" s="296"/>
      <c r="N83" s="296"/>
      <c r="O83" s="296"/>
      <c r="P83" s="296"/>
      <c r="Q83" s="296"/>
      <c r="R83" s="296"/>
      <c r="S83" s="296"/>
      <c r="T83" s="296"/>
      <c r="U83" s="296"/>
      <c r="V83" s="296"/>
      <c r="W83" s="313"/>
      <c r="X83" s="318"/>
      <c r="Y83" s="315"/>
      <c r="Z83" s="262"/>
    </row>
    <row r="84" spans="1:26">
      <c r="A84" s="1" t="s">
        <v>60</v>
      </c>
      <c r="L84" s="296"/>
      <c r="M84" s="296"/>
      <c r="N84" s="296"/>
      <c r="O84" s="296"/>
      <c r="P84" s="296"/>
      <c r="Q84" s="296"/>
      <c r="R84" s="296"/>
      <c r="S84" s="296"/>
      <c r="T84" s="296"/>
      <c r="U84" s="296"/>
      <c r="V84" s="296"/>
      <c r="W84" s="319"/>
      <c r="X84" s="315"/>
      <c r="Y84" s="296"/>
    </row>
    <row r="85" spans="1:26">
      <c r="L85" s="296"/>
      <c r="M85" s="296"/>
      <c r="N85" s="296"/>
      <c r="O85" s="296"/>
      <c r="P85" s="296"/>
      <c r="Q85" s="296"/>
      <c r="R85" s="296"/>
      <c r="S85" s="296"/>
      <c r="T85" s="296"/>
      <c r="U85" s="296"/>
      <c r="V85" s="296"/>
      <c r="W85" s="315"/>
      <c r="X85" s="315"/>
      <c r="Y85" s="296"/>
    </row>
    <row r="86" spans="1:26">
      <c r="L86" s="296"/>
      <c r="M86" s="296"/>
      <c r="N86" s="296"/>
      <c r="O86" s="296"/>
      <c r="P86" s="296"/>
      <c r="Q86" s="296"/>
      <c r="R86" s="296"/>
      <c r="S86" s="296"/>
      <c r="T86" s="296"/>
      <c r="U86" s="296"/>
      <c r="V86" s="296"/>
      <c r="W86" s="296"/>
      <c r="X86" s="296"/>
      <c r="Y86" s="296"/>
    </row>
    <row r="87" spans="1:26">
      <c r="O87" s="296"/>
      <c r="P87" s="296"/>
      <c r="Q87" s="296"/>
      <c r="R87" s="296"/>
      <c r="S87" s="296"/>
      <c r="T87" s="296"/>
      <c r="U87" s="296"/>
      <c r="V87" s="296"/>
      <c r="W87" s="296"/>
      <c r="X87" s="296"/>
      <c r="Y87" s="296"/>
    </row>
    <row r="88" spans="1:26">
      <c r="A88" s="155"/>
    </row>
  </sheetData>
  <mergeCells count="31">
    <mergeCell ref="R17:S17"/>
    <mergeCell ref="C7:H7"/>
    <mergeCell ref="C8:J8"/>
    <mergeCell ref="D17:I17"/>
    <mergeCell ref="K17:M17"/>
    <mergeCell ref="N17:Q17"/>
    <mergeCell ref="K19:M19"/>
    <mergeCell ref="K20:M20"/>
    <mergeCell ref="D26:E26"/>
    <mergeCell ref="F26:J26"/>
    <mergeCell ref="L26:M26"/>
    <mergeCell ref="D43:E43"/>
    <mergeCell ref="F43:J43"/>
    <mergeCell ref="L43:M43"/>
    <mergeCell ref="N43:R43"/>
    <mergeCell ref="N26:R26"/>
    <mergeCell ref="S26:W26"/>
    <mergeCell ref="D27:E27"/>
    <mergeCell ref="F27:J27"/>
    <mergeCell ref="L27:M27"/>
    <mergeCell ref="N27:R27"/>
    <mergeCell ref="D44:E44"/>
    <mergeCell ref="F44:J44"/>
    <mergeCell ref="L44:M44"/>
    <mergeCell ref="N44:R44"/>
    <mergeCell ref="L65:M65"/>
    <mergeCell ref="L66:M66"/>
    <mergeCell ref="L67:M67"/>
    <mergeCell ref="L68:M68"/>
    <mergeCell ref="L69:M69"/>
    <mergeCell ref="L70:M70"/>
  </mergeCells>
  <printOptions horizontalCentered="1" verticalCentered="1"/>
  <pageMargins left="3.937007874015748E-2" right="3.937007874015748E-2" top="0" bottom="0" header="0.31496062992125984" footer="0.31496062992125984"/>
  <pageSetup paperSize="8" scale="4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88"/>
  <sheetViews>
    <sheetView topLeftCell="B31" workbookViewId="0">
      <selection activeCell="J53" sqref="J53"/>
    </sheetView>
  </sheetViews>
  <sheetFormatPr defaultRowHeight="15"/>
  <cols>
    <col min="1" max="1" width="21.42578125" style="1" hidden="1" customWidth="1"/>
    <col min="2" max="2" width="11.140625" style="2" customWidth="1"/>
    <col min="3" max="3" width="59.7109375"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c r="C1" s="3" t="s">
        <v>0</v>
      </c>
      <c r="D1" s="4"/>
      <c r="E1" s="4"/>
      <c r="F1" s="4"/>
      <c r="G1" s="4"/>
      <c r="H1" s="4"/>
      <c r="I1" s="4"/>
      <c r="J1" s="4"/>
      <c r="K1" s="4"/>
      <c r="L1" s="4"/>
      <c r="M1" s="4"/>
      <c r="N1" s="4"/>
      <c r="O1" s="4"/>
      <c r="P1" s="4"/>
      <c r="Q1" s="4"/>
      <c r="R1" s="4"/>
      <c r="S1" s="4"/>
      <c r="T1" s="4"/>
      <c r="U1" s="4"/>
      <c r="V1" s="4"/>
      <c r="W1" s="4"/>
      <c r="X1" s="4"/>
      <c r="Y1" s="4"/>
      <c r="Z1" s="4"/>
      <c r="AA1" s="4"/>
      <c r="AB1" s="5"/>
    </row>
    <row r="2" spans="1:32" ht="2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c r="C4" s="7" t="s">
        <v>69</v>
      </c>
      <c r="D4" s="7"/>
      <c r="E4" s="7"/>
      <c r="F4" s="7"/>
      <c r="G4" s="7"/>
      <c r="H4" s="7"/>
      <c r="I4" s="7"/>
      <c r="J4" s="7"/>
      <c r="K4" s="7"/>
      <c r="L4" s="7"/>
      <c r="M4" s="7"/>
      <c r="N4" s="7"/>
      <c r="O4" s="7"/>
      <c r="P4" s="7"/>
      <c r="Q4" s="7"/>
      <c r="R4" s="7"/>
      <c r="S4" s="7"/>
      <c r="T4" s="7"/>
      <c r="U4" s="7"/>
      <c r="V4" s="7"/>
      <c r="W4" s="7"/>
      <c r="X4" s="7"/>
      <c r="Y4" s="7"/>
      <c r="Z4" s="7"/>
      <c r="AA4" s="7"/>
      <c r="AB4" s="8"/>
    </row>
    <row r="6" spans="1:32">
      <c r="C6" s="9"/>
      <c r="D6" s="9"/>
      <c r="E6" s="9"/>
      <c r="F6" s="9"/>
      <c r="G6" s="9"/>
      <c r="H6" s="9"/>
      <c r="I6" s="9"/>
      <c r="J6" s="9"/>
      <c r="K6" s="10"/>
      <c r="L6" s="10"/>
      <c r="M6" s="10"/>
      <c r="N6" s="10"/>
      <c r="O6" s="10"/>
      <c r="P6" s="10"/>
      <c r="Q6" s="10"/>
      <c r="R6" s="10"/>
      <c r="S6" s="10"/>
      <c r="T6" s="10"/>
      <c r="U6" s="10"/>
      <c r="V6" s="10"/>
      <c r="W6" s="10"/>
      <c r="X6" s="10"/>
      <c r="Y6" s="10"/>
      <c r="Z6" s="10"/>
      <c r="AA6" s="10"/>
      <c r="AB6" s="10"/>
    </row>
    <row r="7" spans="1:32">
      <c r="C7" s="438" t="s">
        <v>1</v>
      </c>
      <c r="D7" s="438"/>
      <c r="E7" s="438"/>
      <c r="F7" s="438"/>
      <c r="G7" s="438"/>
      <c r="H7" s="438"/>
      <c r="I7" s="11"/>
      <c r="J7" s="11"/>
      <c r="K7"/>
      <c r="L7"/>
      <c r="M7"/>
      <c r="N7"/>
      <c r="O7"/>
      <c r="P7"/>
      <c r="Q7"/>
      <c r="R7"/>
      <c r="S7"/>
      <c r="T7"/>
      <c r="U7"/>
      <c r="V7"/>
      <c r="W7"/>
      <c r="X7"/>
      <c r="Y7"/>
      <c r="Z7"/>
      <c r="AA7"/>
      <c r="AB7" s="12"/>
    </row>
    <row r="8" spans="1:32">
      <c r="C8" s="439" t="s">
        <v>2</v>
      </c>
      <c r="D8" s="439"/>
      <c r="E8" s="439"/>
      <c r="F8" s="439"/>
      <c r="G8" s="439"/>
      <c r="H8" s="439"/>
      <c r="I8" s="439"/>
      <c r="J8" s="439"/>
      <c r="K8"/>
      <c r="L8"/>
      <c r="M8"/>
      <c r="N8"/>
      <c r="O8"/>
      <c r="P8"/>
      <c r="Q8"/>
      <c r="R8"/>
      <c r="S8"/>
      <c r="T8"/>
      <c r="U8"/>
      <c r="V8"/>
      <c r="W8"/>
      <c r="X8"/>
      <c r="Y8"/>
      <c r="Z8"/>
      <c r="AA8"/>
      <c r="AB8" s="13"/>
    </row>
    <row r="9" spans="1:32">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row r="11" spans="1:32" ht="16.5" thickBot="1">
      <c r="C11" s="15" t="s">
        <v>3</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c r="A12" s="18"/>
      <c r="C12" s="19"/>
      <c r="D12" s="20">
        <v>39538</v>
      </c>
      <c r="E12" s="20">
        <v>39629</v>
      </c>
      <c r="F12" s="20">
        <v>39721</v>
      </c>
      <c r="G12" s="20">
        <v>39813</v>
      </c>
      <c r="H12" s="20">
        <v>39903</v>
      </c>
      <c r="I12" s="20">
        <v>39994</v>
      </c>
      <c r="J12" s="20">
        <v>40086</v>
      </c>
      <c r="K12" s="20">
        <v>40178</v>
      </c>
      <c r="L12" s="20">
        <v>40268</v>
      </c>
      <c r="M12" s="20">
        <v>40359</v>
      </c>
      <c r="N12" s="20">
        <v>40451</v>
      </c>
      <c r="O12" s="20">
        <v>40543</v>
      </c>
      <c r="P12" s="20">
        <v>40633</v>
      </c>
      <c r="Q12" s="20">
        <v>40724</v>
      </c>
      <c r="R12" s="20">
        <v>40816</v>
      </c>
      <c r="S12" s="20">
        <v>40908</v>
      </c>
      <c r="T12" s="20">
        <v>40999</v>
      </c>
      <c r="U12" s="20">
        <v>41090</v>
      </c>
      <c r="V12" s="20">
        <v>41182</v>
      </c>
      <c r="W12" s="20">
        <v>41274</v>
      </c>
      <c r="X12" s="20">
        <v>41364</v>
      </c>
      <c r="Y12" s="20">
        <v>41455</v>
      </c>
      <c r="Z12" s="20">
        <v>41547</v>
      </c>
      <c r="AA12" s="20">
        <v>41639</v>
      </c>
      <c r="AB12" s="13"/>
      <c r="AC12" s="13"/>
      <c r="AD12" s="13"/>
      <c r="AE12" s="13"/>
      <c r="AF12" s="21"/>
    </row>
    <row r="13" spans="1:32" s="22" customFormat="1">
      <c r="A13" s="1"/>
      <c r="C13" s="23" t="s">
        <v>4</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c r="A14" s="1"/>
      <c r="C14" s="32" t="s">
        <v>5</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c r="A16" s="38"/>
      <c r="C16" s="15" t="s">
        <v>6</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c r="A17" s="38"/>
      <c r="C17" s="39"/>
      <c r="D17" s="440" t="s">
        <v>7</v>
      </c>
      <c r="E17" s="441"/>
      <c r="F17" s="441"/>
      <c r="G17" s="441"/>
      <c r="H17" s="441"/>
      <c r="I17" s="442"/>
      <c r="J17" s="40"/>
      <c r="K17" s="495"/>
      <c r="L17" s="496"/>
      <c r="M17" s="497"/>
      <c r="N17" s="440" t="s">
        <v>7</v>
      </c>
      <c r="O17" s="441"/>
      <c r="P17" s="441"/>
      <c r="Q17" s="446"/>
      <c r="R17" s="436" t="s">
        <v>8</v>
      </c>
      <c r="S17" s="437"/>
      <c r="T17"/>
      <c r="U17"/>
      <c r="V17"/>
      <c r="W17"/>
      <c r="X17"/>
      <c r="Y17"/>
    </row>
    <row r="18" spans="1:37" ht="18.75" thickBot="1">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9</v>
      </c>
      <c r="U18"/>
      <c r="V18"/>
      <c r="W18"/>
      <c r="X18"/>
      <c r="Y18"/>
    </row>
    <row r="19" spans="1:37" ht="25.5" customHeight="1">
      <c r="C19" s="52" t="s">
        <v>10</v>
      </c>
      <c r="D19" s="53">
        <f>+AVERAGE(D13:G13)</f>
        <v>164.82499999999999</v>
      </c>
      <c r="E19" s="54">
        <f>+AVERAGE(H13:K13)</f>
        <v>167.82499999999999</v>
      </c>
      <c r="F19" s="54">
        <f>+AVERAGE(L13:O13)</f>
        <v>172.60000000000002</v>
      </c>
      <c r="G19" s="27">
        <f>+AVERAGE(P13:S13)</f>
        <v>178.45</v>
      </c>
      <c r="H19" s="55"/>
      <c r="I19" s="56"/>
      <c r="J19" s="46"/>
      <c r="K19" s="447" t="s">
        <v>65</v>
      </c>
      <c r="L19" s="448"/>
      <c r="M19" s="449"/>
      <c r="N19" s="303">
        <f>1.82011/100</f>
        <v>1.8201099999999998E-2</v>
      </c>
      <c r="O19" s="303">
        <f>2.84523/100</f>
        <v>2.84523E-2</v>
      </c>
      <c r="P19" s="303">
        <f>3.38934/100</f>
        <v>3.3893399999999997E-2</v>
      </c>
      <c r="Q19" s="303">
        <f>1.76278015613196/100</f>
        <v>1.76278015613196E-2</v>
      </c>
      <c r="R19" s="303">
        <f>2.44988864142539/100</f>
        <v>2.4498886414253903E-2</v>
      </c>
      <c r="S19" s="303">
        <f>2.48792270531402/100</f>
        <v>2.4879227053140197E-2</v>
      </c>
      <c r="T19" s="57">
        <v>2.1899999999999999E-2</v>
      </c>
      <c r="U19"/>
      <c r="V19"/>
      <c r="W19"/>
      <c r="X19"/>
      <c r="Y19"/>
      <c r="Z19" s="58"/>
    </row>
    <row r="20" spans="1:37" ht="25.5" customHeight="1" thickBot="1">
      <c r="C20" s="288" t="s">
        <v>11</v>
      </c>
      <c r="D20" s="289"/>
      <c r="E20" s="290"/>
      <c r="F20" s="291"/>
      <c r="G20" s="292">
        <f>+AVERAGE(P14:S14)</f>
        <v>99.275000000000006</v>
      </c>
      <c r="H20" s="293">
        <f>+AVERAGE(T14:W14)</f>
        <v>101.02500000000001</v>
      </c>
      <c r="I20" s="294">
        <f>+AVERAGE(X14:AA14)</f>
        <v>103.5</v>
      </c>
      <c r="J20" s="46"/>
      <c r="K20" s="450" t="str">
        <f>CONCATENATE("Reconstructed cumulative index (",CRCP_y5,"=1)")</f>
        <v>Reconstructed cumulative index (2014-15=1)</v>
      </c>
      <c r="L20" s="451"/>
      <c r="M20" s="452"/>
      <c r="N20" s="59">
        <f t="shared" ref="N20:S20" si="0">O20/(1+O19)</f>
        <v>0.86130811578494448</v>
      </c>
      <c r="O20" s="59">
        <f t="shared" si="0"/>
        <v>0.88581431268769251</v>
      </c>
      <c r="P20" s="59">
        <f t="shared" si="0"/>
        <v>0.91583757151334155</v>
      </c>
      <c r="Q20" s="59">
        <f t="shared" si="0"/>
        <v>0.93198177448637953</v>
      </c>
      <c r="R20" s="59">
        <f t="shared" si="0"/>
        <v>0.95481429011967611</v>
      </c>
      <c r="S20" s="59">
        <f t="shared" si="0"/>
        <v>0.97856933163714643</v>
      </c>
      <c r="T20" s="60">
        <v>1</v>
      </c>
      <c r="U20"/>
      <c r="V20"/>
      <c r="W20"/>
      <c r="X20"/>
      <c r="Y20"/>
      <c r="Z20" s="61"/>
      <c r="AD20"/>
      <c r="AE20"/>
      <c r="AF20"/>
      <c r="AG20"/>
      <c r="AH20"/>
      <c r="AI20"/>
      <c r="AJ20"/>
      <c r="AK20"/>
    </row>
    <row r="21" spans="1:37" s="296" customFormat="1">
      <c r="A21" s="295"/>
      <c r="C21" s="297"/>
      <c r="D21" s="298"/>
      <c r="E21" s="298"/>
      <c r="F21" s="298"/>
      <c r="G21" s="287"/>
      <c r="H21" s="287"/>
      <c r="I21" s="287"/>
      <c r="J21" s="299"/>
      <c r="K21" s="300"/>
      <c r="L21" s="300"/>
      <c r="M21" s="300"/>
      <c r="N21" s="301"/>
      <c r="O21" s="301"/>
      <c r="P21" s="301"/>
      <c r="Q21" s="301"/>
      <c r="R21" s="301"/>
      <c r="S21" s="301"/>
      <c r="Z21" s="302"/>
    </row>
    <row r="22" spans="1:37" s="296" customFormat="1">
      <c r="A22" s="295"/>
      <c r="C22" s="297"/>
      <c r="D22" s="298"/>
      <c r="E22" s="298"/>
      <c r="F22" s="298"/>
      <c r="G22" s="287"/>
      <c r="H22" s="287"/>
      <c r="I22" s="287"/>
      <c r="J22" s="299"/>
      <c r="K22" s="300"/>
      <c r="L22" s="300"/>
      <c r="M22" s="300"/>
      <c r="N22" s="301"/>
      <c r="O22" s="301"/>
      <c r="P22" s="301"/>
      <c r="Q22" s="301"/>
      <c r="R22" s="301"/>
      <c r="S22" s="301"/>
      <c r="Z22" s="302"/>
    </row>
    <row r="23" spans="1:37" s="63" customFormat="1" ht="24.75" customHeight="1">
      <c r="A23" s="62"/>
      <c r="C23" s="64" t="str">
        <f>CONCATENATE("TABLE 7.5.1 - The carryover amounts that arise from applying the ECM during the ", FRCP_y1," to ",FRCP_y5, " regulatory control period")</f>
        <v>TABLE 7.5.1 - The carryover amounts that arise from applying the ECM during the 2016-17 to 2020-21 regulatory control period</v>
      </c>
      <c r="D23" s="64"/>
      <c r="E23" s="64"/>
      <c r="F23" s="64"/>
      <c r="G23" s="64"/>
      <c r="H23" s="64"/>
      <c r="I23" s="64"/>
      <c r="J23" s="64"/>
      <c r="K23" s="64"/>
      <c r="L23" s="64"/>
      <c r="M23" s="64"/>
      <c r="N23" s="64"/>
      <c r="O23" s="64"/>
      <c r="P23" s="64"/>
      <c r="Q23" s="64"/>
      <c r="R23" s="64"/>
      <c r="S23" s="64"/>
      <c r="T23" s="64"/>
      <c r="U23" s="64"/>
      <c r="V23" s="64"/>
      <c r="W23" s="64"/>
      <c r="X23" s="65"/>
      <c r="Y23" s="65"/>
      <c r="Z23" s="65"/>
      <c r="AA23" s="65"/>
      <c r="AB23" s="66"/>
      <c r="AD23"/>
      <c r="AE23"/>
      <c r="AF23"/>
      <c r="AG23"/>
      <c r="AH23"/>
      <c r="AI23"/>
      <c r="AJ23"/>
      <c r="AK23"/>
    </row>
    <row r="24" spans="1:37" ht="19.5" thickBot="1">
      <c r="A24" s="67"/>
      <c r="C24" s="14"/>
      <c r="D24" s="14"/>
      <c r="E24" s="14"/>
      <c r="F24" s="14"/>
      <c r="G24" s="14"/>
      <c r="H24" s="14"/>
      <c r="I24" s="14"/>
      <c r="J24" s="14"/>
      <c r="K24" s="14"/>
      <c r="L24" s="14"/>
      <c r="M24" s="14"/>
      <c r="N24" s="14"/>
      <c r="O24" s="14"/>
      <c r="P24" s="14"/>
      <c r="Q24" s="14"/>
      <c r="R24" s="14"/>
      <c r="S24" s="14"/>
      <c r="T24" s="14"/>
      <c r="U24" s="14"/>
      <c r="V24" s="14"/>
      <c r="W24" s="13"/>
      <c r="X24" s="13"/>
      <c r="Y24" s="13"/>
      <c r="Z24" s="13"/>
      <c r="AA24" s="13"/>
      <c r="AB24" s="13"/>
      <c r="AD24"/>
      <c r="AE24"/>
      <c r="AF24"/>
      <c r="AG24"/>
      <c r="AH24"/>
      <c r="AI24"/>
      <c r="AJ24"/>
      <c r="AK24"/>
    </row>
    <row r="25" spans="1:37" s="68" customFormat="1" ht="24.75" customHeight="1" thickBot="1">
      <c r="A25" s="38"/>
      <c r="C25" s="69" t="s">
        <v>70</v>
      </c>
      <c r="D25" s="70"/>
      <c r="E25" s="70"/>
      <c r="F25" s="70"/>
      <c r="G25" s="70"/>
      <c r="H25" s="70"/>
      <c r="I25" s="70"/>
      <c r="J25" s="70"/>
      <c r="K25" s="70"/>
      <c r="L25" s="70"/>
      <c r="M25" s="70"/>
      <c r="N25" s="70"/>
      <c r="O25" s="70"/>
      <c r="P25" s="70"/>
      <c r="Q25" s="70"/>
      <c r="R25" s="70"/>
      <c r="S25" s="70"/>
      <c r="T25" s="70"/>
      <c r="U25" s="70"/>
      <c r="V25" s="70"/>
      <c r="W25" s="71"/>
      <c r="X25" s="2"/>
      <c r="Y25"/>
      <c r="AD25"/>
      <c r="AE25"/>
      <c r="AF25"/>
      <c r="AG25"/>
      <c r="AH25"/>
      <c r="AI25"/>
      <c r="AJ25"/>
      <c r="AK25"/>
    </row>
    <row r="26" spans="1:37" ht="15.75">
      <c r="A26" s="72"/>
      <c r="C26" s="73"/>
      <c r="D26" s="453" t="s">
        <v>12</v>
      </c>
      <c r="E26" s="454"/>
      <c r="F26" s="455" t="s">
        <v>13</v>
      </c>
      <c r="G26" s="456"/>
      <c r="H26" s="456"/>
      <c r="I26" s="456"/>
      <c r="J26" s="457"/>
      <c r="K26" s="46"/>
      <c r="L26" s="453" t="s">
        <v>12</v>
      </c>
      <c r="M26" s="454"/>
      <c r="N26" s="466" t="s">
        <v>13</v>
      </c>
      <c r="O26" s="461"/>
      <c r="P26" s="461"/>
      <c r="Q26" s="461"/>
      <c r="R26" s="467"/>
      <c r="S26" s="468" t="s">
        <v>14</v>
      </c>
      <c r="T26" s="469"/>
      <c r="U26" s="469"/>
      <c r="V26" s="469"/>
      <c r="W26" s="470"/>
      <c r="Z26"/>
      <c r="AD26"/>
      <c r="AE26"/>
      <c r="AF26"/>
      <c r="AG26"/>
      <c r="AH26"/>
      <c r="AI26"/>
      <c r="AJ26"/>
      <c r="AK26"/>
    </row>
    <row r="27" spans="1:37" ht="15.75" thickBot="1">
      <c r="C27" s="74"/>
      <c r="D27" s="471" t="str">
        <f>CONCATENATE("$m, real ", (PRCP_y5))</f>
        <v>$m, real 2009-10</v>
      </c>
      <c r="E27" s="472"/>
      <c r="F27" s="473" t="str">
        <f>CONCATENATE("$m, real ", dms_DollarRealPrev_y5)</f>
        <v>$m, real June 2010</v>
      </c>
      <c r="G27" s="474"/>
      <c r="H27" s="474"/>
      <c r="I27" s="474"/>
      <c r="J27" s="475"/>
      <c r="K27" s="46"/>
      <c r="L27" s="471" t="str">
        <f>CONCATENATE("$m, real ", (CRCP_y5))</f>
        <v>$m, real 2014-15</v>
      </c>
      <c r="M27" s="472"/>
      <c r="N27" s="473" t="str">
        <f>CONCATENATE("$m, real ", dms_DollarReal)</f>
        <v>$m, real June 2016</v>
      </c>
      <c r="O27" s="474"/>
      <c r="P27" s="474"/>
      <c r="Q27" s="474"/>
      <c r="R27" s="476"/>
      <c r="S27" s="75"/>
      <c r="T27" s="76"/>
      <c r="U27" s="76"/>
      <c r="V27" s="76"/>
      <c r="W27" s="77"/>
      <c r="AD27"/>
      <c r="AE27"/>
      <c r="AF27"/>
      <c r="AG27"/>
      <c r="AH27"/>
      <c r="AI27"/>
      <c r="AJ27"/>
      <c r="AK27"/>
    </row>
    <row r="28" spans="1:37" ht="15.75" thickBot="1">
      <c r="C28" s="74"/>
      <c r="D28" s="78" t="str">
        <f>PRCP_y4</f>
        <v>2008-09</v>
      </c>
      <c r="E28" s="79" t="str">
        <f>PRCP_y5</f>
        <v>2009-10</v>
      </c>
      <c r="F28" s="80" t="str">
        <f>CRCP_y1</f>
        <v>2010-11</v>
      </c>
      <c r="G28" s="81" t="str">
        <f>CRCP_y2</f>
        <v>2011-12</v>
      </c>
      <c r="H28" s="81" t="str">
        <f>CRCP_y3</f>
        <v>2012-13</v>
      </c>
      <c r="I28" s="81" t="str">
        <f>CRCP_y4</f>
        <v>2013-14</v>
      </c>
      <c r="J28" s="82" t="str">
        <f>CRCP_y5</f>
        <v>2014-15</v>
      </c>
      <c r="K28" s="46"/>
      <c r="L28" s="83" t="str">
        <f>PRCP_y4</f>
        <v>2008-09</v>
      </c>
      <c r="M28" s="84" t="str">
        <f>PRCP_y5</f>
        <v>2009-10</v>
      </c>
      <c r="N28" s="80" t="str">
        <f>CRCP_y1</f>
        <v>2010-11</v>
      </c>
      <c r="O28" s="81" t="str">
        <f>CRCP_y2</f>
        <v>2011-12</v>
      </c>
      <c r="P28" s="81" t="str">
        <f>CRCP_y3</f>
        <v>2012-13</v>
      </c>
      <c r="Q28" s="81" t="str">
        <f>CRCP_y4</f>
        <v>2013-14</v>
      </c>
      <c r="R28" s="82" t="str">
        <f>CRCP_y5</f>
        <v>2014-15</v>
      </c>
      <c r="S28" s="85" t="str">
        <f t="array" ref="S28:W28">FRCP</f>
        <v>2016-17</v>
      </c>
      <c r="T28" s="86" t="str">
        <v>2017-18</v>
      </c>
      <c r="U28" s="86" t="str">
        <v>2018-19</v>
      </c>
      <c r="V28" s="86" t="str">
        <v>2019-20</v>
      </c>
      <c r="W28" s="87" t="str">
        <v>2020-21</v>
      </c>
      <c r="AD28"/>
      <c r="AE28"/>
      <c r="AF28"/>
      <c r="AG28"/>
      <c r="AH28"/>
      <c r="AI28"/>
      <c r="AJ28"/>
      <c r="AK28"/>
    </row>
    <row r="29" spans="1:37">
      <c r="A29" s="1" t="s">
        <v>15</v>
      </c>
      <c r="C29" s="326" t="s">
        <v>16</v>
      </c>
      <c r="D29" s="88"/>
      <c r="E29" s="89"/>
      <c r="F29" s="90">
        <v>20.671608948775262</v>
      </c>
      <c r="G29" s="91">
        <v>22.60161370447209</v>
      </c>
      <c r="H29" s="91">
        <v>23.090342497933278</v>
      </c>
      <c r="I29" s="91">
        <v>22.871101671886031</v>
      </c>
      <c r="J29" s="90">
        <v>23.155003189770881</v>
      </c>
      <c r="K29" s="46"/>
      <c r="L29" s="92"/>
      <c r="M29" s="93"/>
      <c r="N29" s="94">
        <f>+F29/$N$20</f>
        <v>24.000248656587196</v>
      </c>
      <c r="O29" s="95">
        <f>+G29/$N$20</f>
        <v>26.241031856380847</v>
      </c>
      <c r="P29" s="95">
        <f>+H29/$N$20</f>
        <v>26.80845805904212</v>
      </c>
      <c r="Q29" s="95">
        <f>+I29/$N$20</f>
        <v>26.55391404392223</v>
      </c>
      <c r="R29" s="96">
        <f>+J29/$N$20</f>
        <v>26.883530719629643</v>
      </c>
      <c r="S29" s="97"/>
      <c r="T29" s="97"/>
      <c r="U29" s="97"/>
      <c r="V29" s="97"/>
      <c r="W29" s="98"/>
      <c r="X29" s="58"/>
      <c r="Y29" s="61"/>
      <c r="AD29"/>
      <c r="AE29"/>
      <c r="AF29"/>
      <c r="AG29"/>
      <c r="AH29"/>
      <c r="AI29"/>
      <c r="AJ29"/>
      <c r="AK29"/>
    </row>
    <row r="30" spans="1:37">
      <c r="C30" s="99" t="s">
        <v>17</v>
      </c>
      <c r="D30" s="100"/>
      <c r="E30" s="101"/>
      <c r="F30" s="102"/>
      <c r="G30" s="103"/>
      <c r="H30" s="103"/>
      <c r="I30" s="103"/>
      <c r="J30" s="104"/>
      <c r="K30" s="105"/>
      <c r="L30" s="106"/>
      <c r="M30" s="107"/>
      <c r="N30" s="108"/>
      <c r="O30" s="109"/>
      <c r="P30" s="109"/>
      <c r="Q30" s="109"/>
      <c r="R30" s="110"/>
      <c r="S30" s="97"/>
      <c r="T30" s="97"/>
      <c r="U30" s="97"/>
      <c r="V30" s="97"/>
      <c r="W30" s="98"/>
      <c r="X30" s="58"/>
      <c r="Y30" s="58"/>
      <c r="AD30"/>
      <c r="AE30"/>
      <c r="AF30"/>
      <c r="AG30"/>
      <c r="AH30"/>
      <c r="AI30"/>
      <c r="AJ30"/>
      <c r="AK30"/>
    </row>
    <row r="31" spans="1:37">
      <c r="A31" s="1" t="s">
        <v>18</v>
      </c>
      <c r="C31" s="111" t="s">
        <v>19</v>
      </c>
      <c r="D31" s="112"/>
      <c r="E31" s="113"/>
      <c r="F31" s="114">
        <v>0.16924548354485897</v>
      </c>
      <c r="G31" s="115">
        <v>0.17998935212355752</v>
      </c>
      <c r="H31" s="115">
        <v>0.18935972004997531</v>
      </c>
      <c r="I31" s="116">
        <v>0.18974508871113654</v>
      </c>
      <c r="J31" s="117">
        <v>0.18913266495860159</v>
      </c>
      <c r="K31" s="105"/>
      <c r="L31" s="118"/>
      <c r="M31" s="119"/>
      <c r="N31" s="120">
        <f t="shared" ref="N31:R38" si="1">-F31/$N$20</f>
        <v>-0.19649818740024155</v>
      </c>
      <c r="O31" s="121">
        <f t="shared" si="1"/>
        <v>-0.20897208423436953</v>
      </c>
      <c r="P31" s="121">
        <f t="shared" si="1"/>
        <v>-0.21985131288052967</v>
      </c>
      <c r="Q31" s="121">
        <f t="shared" si="1"/>
        <v>-0.22029873541620384</v>
      </c>
      <c r="R31" s="122">
        <f t="shared" si="1"/>
        <v>-0.21958769631032379</v>
      </c>
      <c r="S31" s="97"/>
      <c r="T31" s="97"/>
      <c r="U31" s="97"/>
      <c r="V31" s="97"/>
      <c r="W31" s="98"/>
      <c r="X31" s="58"/>
      <c r="Y31" s="58"/>
      <c r="AD31"/>
      <c r="AE31"/>
      <c r="AF31"/>
      <c r="AG31"/>
      <c r="AH31"/>
      <c r="AI31"/>
      <c r="AJ31"/>
      <c r="AK31"/>
    </row>
    <row r="32" spans="1:37">
      <c r="A32" s="1" t="s">
        <v>20</v>
      </c>
      <c r="C32" s="111" t="s">
        <v>21</v>
      </c>
      <c r="D32" s="112"/>
      <c r="E32" s="113"/>
      <c r="F32" s="123">
        <v>1E-3</v>
      </c>
      <c r="G32" s="124">
        <v>1E-3</v>
      </c>
      <c r="H32" s="124">
        <v>1E-3</v>
      </c>
      <c r="I32" s="125">
        <v>1E-3</v>
      </c>
      <c r="J32" s="117">
        <v>1E-3</v>
      </c>
      <c r="K32" s="105"/>
      <c r="L32" s="118"/>
      <c r="M32" s="119"/>
      <c r="N32" s="120">
        <f t="shared" si="1"/>
        <v>-1.1610247037886785E-3</v>
      </c>
      <c r="O32" s="121">
        <f t="shared" si="1"/>
        <v>-1.1610247037886785E-3</v>
      </c>
      <c r="P32" s="121">
        <f t="shared" si="1"/>
        <v>-1.1610247037886785E-3</v>
      </c>
      <c r="Q32" s="121">
        <f t="shared" si="1"/>
        <v>-1.1610247037886785E-3</v>
      </c>
      <c r="R32" s="122">
        <f t="shared" si="1"/>
        <v>-1.1610247037886785E-3</v>
      </c>
      <c r="S32" s="97"/>
      <c r="T32" s="97"/>
      <c r="U32" s="97"/>
      <c r="V32" s="97"/>
      <c r="W32" s="98"/>
      <c r="X32" s="58"/>
      <c r="Y32" s="58"/>
      <c r="AD32"/>
      <c r="AE32"/>
      <c r="AF32"/>
      <c r="AG32"/>
      <c r="AH32"/>
      <c r="AI32"/>
      <c r="AJ32"/>
      <c r="AK32"/>
    </row>
    <row r="33" spans="1:37">
      <c r="A33" s="1" t="s">
        <v>22</v>
      </c>
      <c r="C33" s="126" t="s">
        <v>23</v>
      </c>
      <c r="D33" s="112"/>
      <c r="E33" s="113"/>
      <c r="F33" s="123">
        <v>8.5505012695854254E-2</v>
      </c>
      <c r="G33" s="124">
        <v>8.5505012695854241E-2</v>
      </c>
      <c r="H33" s="124">
        <v>8.5505012695854254E-2</v>
      </c>
      <c r="I33" s="125">
        <v>8.5505012695854241E-2</v>
      </c>
      <c r="J33" s="117">
        <v>8.5505012695854227E-2</v>
      </c>
      <c r="K33" s="127"/>
      <c r="L33" s="118"/>
      <c r="M33" s="119"/>
      <c r="N33" s="120">
        <f t="shared" si="1"/>
        <v>-9.9273432037651377E-2</v>
      </c>
      <c r="O33" s="121">
        <f t="shared" si="1"/>
        <v>-9.9273432037651363E-2</v>
      </c>
      <c r="P33" s="121">
        <f t="shared" si="1"/>
        <v>-9.9273432037651377E-2</v>
      </c>
      <c r="Q33" s="121">
        <f t="shared" si="1"/>
        <v>-9.9273432037651363E-2</v>
      </c>
      <c r="R33" s="122">
        <f t="shared" si="1"/>
        <v>-9.9273432037651349E-2</v>
      </c>
      <c r="S33" s="97"/>
      <c r="T33" s="97"/>
      <c r="U33" s="97"/>
      <c r="V33" s="97"/>
      <c r="W33" s="98"/>
      <c r="X33" s="128"/>
      <c r="Y33" s="58"/>
      <c r="AD33"/>
      <c r="AE33"/>
      <c r="AF33"/>
      <c r="AG33"/>
      <c r="AH33"/>
      <c r="AI33"/>
      <c r="AJ33"/>
      <c r="AK33"/>
    </row>
    <row r="34" spans="1:37">
      <c r="A34" s="1" t="s">
        <v>24</v>
      </c>
      <c r="C34" s="111" t="s">
        <v>25</v>
      </c>
      <c r="D34" s="112"/>
      <c r="E34" s="113"/>
      <c r="F34" s="123">
        <v>1.8704183500780319E-2</v>
      </c>
      <c r="G34" s="124">
        <v>1.9156645216366893E-2</v>
      </c>
      <c r="H34" s="124">
        <v>1.9620052162685562E-2</v>
      </c>
      <c r="I34" s="125">
        <v>2.0094669109266338E-2</v>
      </c>
      <c r="J34" s="117">
        <v>2.0521965038433329E-2</v>
      </c>
      <c r="K34" s="127"/>
      <c r="L34" s="118"/>
      <c r="M34" s="119"/>
      <c r="N34" s="120">
        <f t="shared" si="1"/>
        <v>-2.1716019108602557E-2</v>
      </c>
      <c r="O34" s="121">
        <f t="shared" si="1"/>
        <v>-2.2241338337917176E-2</v>
      </c>
      <c r="P34" s="121">
        <f t="shared" si="1"/>
        <v>-2.2779365250500425E-2</v>
      </c>
      <c r="Q34" s="121">
        <f t="shared" si="1"/>
        <v>-2.3330407250317459E-2</v>
      </c>
      <c r="R34" s="122">
        <f t="shared" si="1"/>
        <v>-2.3826508379908674E-2</v>
      </c>
      <c r="S34" s="97"/>
      <c r="T34" s="97"/>
      <c r="U34" s="97"/>
      <c r="V34" s="97"/>
      <c r="W34" s="98"/>
      <c r="X34" s="129"/>
      <c r="Y34" s="130"/>
      <c r="AD34"/>
      <c r="AE34"/>
      <c r="AF34"/>
      <c r="AG34"/>
      <c r="AH34"/>
      <c r="AI34"/>
      <c r="AJ34"/>
      <c r="AK34"/>
    </row>
    <row r="35" spans="1:37">
      <c r="A35" s="1" t="s">
        <v>26</v>
      </c>
      <c r="C35" s="126" t="s">
        <v>27</v>
      </c>
      <c r="D35" s="112"/>
      <c r="E35" s="113"/>
      <c r="F35" s="123">
        <v>4.6524407476390204</v>
      </c>
      <c r="G35" s="124">
        <v>4.6890496076503405</v>
      </c>
      <c r="H35" s="124">
        <v>4.7455125174317025</v>
      </c>
      <c r="I35" s="125">
        <v>4.8065091632546961</v>
      </c>
      <c r="J35" s="117">
        <v>4.870336345440986</v>
      </c>
      <c r="K35" s="105"/>
      <c r="L35" s="118"/>
      <c r="M35" s="119"/>
      <c r="N35" s="120">
        <f t="shared" si="1"/>
        <v>-5.4015986409219714</v>
      </c>
      <c r="O35" s="121">
        <f t="shared" si="1"/>
        <v>-5.4441024317726558</v>
      </c>
      <c r="P35" s="121">
        <f t="shared" si="1"/>
        <v>-5.5096572648766085</v>
      </c>
      <c r="Q35" s="121">
        <f t="shared" si="1"/>
        <v>-5.5804758775253527</v>
      </c>
      <c r="R35" s="122">
        <f t="shared" si="1"/>
        <v>-5.6545808128168558</v>
      </c>
      <c r="S35" s="97"/>
      <c r="T35" s="97"/>
      <c r="U35" s="97"/>
      <c r="V35" s="97"/>
      <c r="W35" s="98"/>
      <c r="X35" s="129"/>
      <c r="Y35" s="58"/>
    </row>
    <row r="36" spans="1:37">
      <c r="A36" s="1" t="s">
        <v>28</v>
      </c>
      <c r="C36" s="131" t="s">
        <v>29</v>
      </c>
      <c r="D36" s="112"/>
      <c r="E36" s="113"/>
      <c r="F36" s="114"/>
      <c r="G36" s="115"/>
      <c r="H36" s="115"/>
      <c r="I36" s="116"/>
      <c r="J36" s="132"/>
      <c r="K36" s="105"/>
      <c r="L36" s="118"/>
      <c r="M36" s="119"/>
      <c r="N36" s="120">
        <f t="shared" si="1"/>
        <v>0</v>
      </c>
      <c r="O36" s="121">
        <f t="shared" si="1"/>
        <v>0</v>
      </c>
      <c r="P36" s="121">
        <f t="shared" si="1"/>
        <v>0</v>
      </c>
      <c r="Q36" s="121">
        <f t="shared" si="1"/>
        <v>0</v>
      </c>
      <c r="R36" s="122">
        <f t="shared" si="1"/>
        <v>0</v>
      </c>
      <c r="S36" s="97"/>
      <c r="T36" s="97"/>
      <c r="U36" s="97"/>
      <c r="V36" s="97"/>
      <c r="W36" s="98"/>
      <c r="X36" s="129"/>
      <c r="Y36" s="58"/>
    </row>
    <row r="37" spans="1:37">
      <c r="A37" s="1" t="s">
        <v>30</v>
      </c>
      <c r="C37" s="131" t="s">
        <v>31</v>
      </c>
      <c r="D37" s="112"/>
      <c r="E37" s="113"/>
      <c r="F37" s="114"/>
      <c r="G37" s="115"/>
      <c r="H37" s="115"/>
      <c r="I37" s="115"/>
      <c r="J37" s="132"/>
      <c r="K37" s="105"/>
      <c r="L37" s="118"/>
      <c r="M37" s="119"/>
      <c r="N37" s="120">
        <f t="shared" si="1"/>
        <v>0</v>
      </c>
      <c r="O37" s="121">
        <f t="shared" si="1"/>
        <v>0</v>
      </c>
      <c r="P37" s="121">
        <f t="shared" si="1"/>
        <v>0</v>
      </c>
      <c r="Q37" s="121">
        <f t="shared" si="1"/>
        <v>0</v>
      </c>
      <c r="R37" s="122">
        <f t="shared" si="1"/>
        <v>0</v>
      </c>
      <c r="S37" s="97"/>
      <c r="T37" s="97"/>
      <c r="U37" s="97"/>
      <c r="V37" s="97"/>
      <c r="W37" s="98"/>
      <c r="X37" s="129"/>
      <c r="Y37" s="58"/>
    </row>
    <row r="38" spans="1:37" ht="15.75" thickBot="1">
      <c r="A38" s="1" t="s">
        <v>32</v>
      </c>
      <c r="C38" s="321" t="s">
        <v>33</v>
      </c>
      <c r="D38" s="112"/>
      <c r="E38" s="113"/>
      <c r="F38" s="133">
        <v>-0.1249780390442808</v>
      </c>
      <c r="G38" s="134">
        <v>-0.33628173060791111</v>
      </c>
      <c r="H38" s="134">
        <v>-0.58679454904112105</v>
      </c>
      <c r="I38" s="134">
        <v>-0.8561964028688861</v>
      </c>
      <c r="J38" s="135"/>
      <c r="K38" s="105"/>
      <c r="L38" s="136"/>
      <c r="M38" s="137"/>
      <c r="N38" s="120">
        <f t="shared" si="1"/>
        <v>0.14510259076147602</v>
      </c>
      <c r="O38" s="121">
        <f t="shared" si="1"/>
        <v>0.39043139666859417</v>
      </c>
      <c r="P38" s="121">
        <f t="shared" si="1"/>
        <v>0.68128296748527872</v>
      </c>
      <c r="Q38" s="121">
        <f t="shared" si="1"/>
        <v>0.99406517502578051</v>
      </c>
      <c r="R38" s="122">
        <f t="shared" si="1"/>
        <v>0</v>
      </c>
      <c r="S38" s="97"/>
      <c r="T38" s="97"/>
      <c r="U38" s="97"/>
      <c r="V38" s="97"/>
      <c r="W38" s="98"/>
      <c r="X38" s="129"/>
      <c r="Y38" s="58"/>
    </row>
    <row r="39" spans="1:37" ht="15.75" thickBot="1">
      <c r="C39" s="138" t="s">
        <v>73</v>
      </c>
      <c r="D39" s="139"/>
      <c r="E39" s="140"/>
      <c r="F39" s="141">
        <f>F29-SUM(F31:F38)</f>
        <v>15.86969156043903</v>
      </c>
      <c r="G39" s="142">
        <f>G29-SUM(G31:G38)</f>
        <v>17.963194817393884</v>
      </c>
      <c r="H39" s="142">
        <f>H29-SUM(H31:H38)</f>
        <v>18.636139744634182</v>
      </c>
      <c r="I39" s="142">
        <f>I29-SUM(I31:I38)</f>
        <v>18.624444140983965</v>
      </c>
      <c r="J39" s="143">
        <f>J29-SUM(J31:J38)</f>
        <v>17.988507201637006</v>
      </c>
      <c r="K39" s="105"/>
      <c r="L39" s="144"/>
      <c r="M39" s="145"/>
      <c r="N39" s="322">
        <f>+SUM(N29:N38)</f>
        <v>18.425103943176417</v>
      </c>
      <c r="O39" s="322">
        <f>+SUM(O29:O38)</f>
        <v>20.855712941963059</v>
      </c>
      <c r="P39" s="322">
        <f>+SUM(P29:P38)</f>
        <v>21.637018626778321</v>
      </c>
      <c r="Q39" s="322">
        <f>+SUM(Q29:Q38)</f>
        <v>21.6234397420147</v>
      </c>
      <c r="R39" s="322">
        <f>+SUM(R29:R38)</f>
        <v>20.885101245381115</v>
      </c>
      <c r="S39" s="146"/>
      <c r="T39" s="146"/>
      <c r="U39" s="146"/>
      <c r="V39" s="146"/>
      <c r="W39" s="147"/>
      <c r="X39" s="129"/>
      <c r="Y39" s="58"/>
    </row>
    <row r="40" spans="1:37">
      <c r="B40" s="148"/>
      <c r="C40" s="149"/>
      <c r="D40" s="150"/>
      <c r="E40" s="150"/>
      <c r="F40" s="150"/>
      <c r="G40" s="150"/>
      <c r="H40" s="150"/>
      <c r="I40" s="150"/>
      <c r="J40" s="150"/>
      <c r="K40" s="151"/>
      <c r="L40" s="150"/>
      <c r="M40" s="150"/>
      <c r="N40" s="149"/>
      <c r="O40" s="149"/>
      <c r="P40" s="149"/>
      <c r="Q40" s="149"/>
      <c r="R40" s="149"/>
      <c r="S40" s="152"/>
      <c r="T40" s="152"/>
      <c r="U40" s="152"/>
      <c r="V40" s="152"/>
      <c r="W40" s="152"/>
      <c r="X40" s="129"/>
      <c r="Y40" s="58"/>
    </row>
    <row r="41" spans="1:37" s="154" customFormat="1" ht="15.75" thickBot="1">
      <c r="A41" s="1"/>
      <c r="B41" s="153"/>
      <c r="C41" s="153"/>
      <c r="D41" s="153"/>
      <c r="E41" s="153"/>
      <c r="F41" s="153"/>
      <c r="G41" s="153"/>
      <c r="H41" s="153"/>
      <c r="I41" s="153"/>
      <c r="J41" s="153"/>
      <c r="K41" s="153"/>
      <c r="L41" s="153"/>
      <c r="M41" s="153"/>
      <c r="N41" s="153"/>
      <c r="O41" s="153"/>
      <c r="P41" s="153"/>
      <c r="Q41" s="153"/>
      <c r="R41" s="153"/>
      <c r="S41" s="153"/>
      <c r="T41" s="153"/>
      <c r="U41" s="153"/>
      <c r="V41" s="153"/>
      <c r="W41" s="153"/>
      <c r="X41" s="2"/>
      <c r="Y41" s="2"/>
      <c r="Z41" s="2"/>
      <c r="AA41"/>
      <c r="AC41" s="153"/>
    </row>
    <row r="42" spans="1:37" s="68" customFormat="1" ht="25.5" customHeight="1" thickBot="1">
      <c r="A42" s="72"/>
      <c r="C42" s="69" t="s">
        <v>71</v>
      </c>
      <c r="D42" s="70"/>
      <c r="E42" s="70"/>
      <c r="F42" s="70"/>
      <c r="G42" s="70"/>
      <c r="H42" s="70"/>
      <c r="I42" s="70"/>
      <c r="J42" s="70"/>
      <c r="K42" s="70"/>
      <c r="L42" s="70"/>
      <c r="M42" s="70"/>
      <c r="N42" s="70"/>
      <c r="O42" s="70"/>
      <c r="P42" s="70"/>
      <c r="Q42" s="70"/>
      <c r="R42" s="70"/>
      <c r="S42" s="70"/>
      <c r="T42" s="70"/>
      <c r="U42" s="70"/>
      <c r="V42" s="70"/>
      <c r="W42" s="71"/>
      <c r="X42" s="2"/>
      <c r="Y42" s="2"/>
      <c r="Z42"/>
      <c r="AA42"/>
    </row>
    <row r="43" spans="1:37" s="68" customFormat="1" ht="25.5" customHeight="1">
      <c r="A43" s="155"/>
      <c r="C43" s="156"/>
      <c r="D43" s="458" t="s">
        <v>12</v>
      </c>
      <c r="E43" s="459"/>
      <c r="F43" s="460" t="s">
        <v>13</v>
      </c>
      <c r="G43" s="461"/>
      <c r="H43" s="461"/>
      <c r="I43" s="461"/>
      <c r="J43" s="462"/>
      <c r="K43" s="157"/>
      <c r="L43" s="493" t="s">
        <v>12</v>
      </c>
      <c r="M43" s="494"/>
      <c r="N43" s="465" t="s">
        <v>13</v>
      </c>
      <c r="O43" s="456"/>
      <c r="P43" s="456"/>
      <c r="Q43" s="456"/>
      <c r="R43" s="457"/>
      <c r="S43" s="158"/>
      <c r="T43" s="159"/>
      <c r="U43" s="159"/>
      <c r="V43" s="159"/>
      <c r="W43" s="160"/>
      <c r="X43" s="2"/>
      <c r="Y43" s="2"/>
      <c r="Z43"/>
      <c r="AA43"/>
    </row>
    <row r="44" spans="1:37" ht="15.75" thickBot="1">
      <c r="A44" s="155"/>
      <c r="C44" s="156"/>
      <c r="D44" s="471" t="s">
        <v>34</v>
      </c>
      <c r="E44" s="491"/>
      <c r="F44" s="479" t="s">
        <v>34</v>
      </c>
      <c r="G44" s="474"/>
      <c r="H44" s="474"/>
      <c r="I44" s="474"/>
      <c r="J44" s="492"/>
      <c r="K44" s="161"/>
      <c r="L44" s="471" t="str">
        <f>CONCATENATE("$m, real ", (CRCP_y5))</f>
        <v>$m, real 2014-15</v>
      </c>
      <c r="M44" s="491"/>
      <c r="N44" s="479" t="str">
        <f>CONCATENATE("$m, real ", dms_DollarReal)</f>
        <v>$m, real June 2016</v>
      </c>
      <c r="O44" s="474"/>
      <c r="P44" s="474"/>
      <c r="Q44" s="474"/>
      <c r="R44" s="475"/>
      <c r="S44" s="158"/>
      <c r="T44" s="159"/>
      <c r="U44" s="159"/>
      <c r="V44" s="159"/>
      <c r="W44" s="160"/>
      <c r="Z44"/>
      <c r="AA44"/>
    </row>
    <row r="45" spans="1:37" ht="15.75" thickBot="1">
      <c r="C45" s="162"/>
      <c r="D45" s="78" t="str">
        <f>PRCP_y4</f>
        <v>2008-09</v>
      </c>
      <c r="E45" s="79" t="str">
        <f>PRCP_y5</f>
        <v>2009-10</v>
      </c>
      <c r="F45" s="80" t="str">
        <f>CRCP_y1</f>
        <v>2010-11</v>
      </c>
      <c r="G45" s="81" t="str">
        <f>CRCP_y2</f>
        <v>2011-12</v>
      </c>
      <c r="H45" s="81" t="str">
        <f>CRCP_y3</f>
        <v>2012-13</v>
      </c>
      <c r="I45" s="81" t="str">
        <f>CRCP_y4</f>
        <v>2013-14</v>
      </c>
      <c r="J45" s="82" t="str">
        <f>CRCP_y5</f>
        <v>2014-15</v>
      </c>
      <c r="K45" s="161"/>
      <c r="L45" s="83" t="str">
        <f>PRCP_y4</f>
        <v>2008-09</v>
      </c>
      <c r="M45" s="163" t="str">
        <f>PRCP_y5</f>
        <v>2009-10</v>
      </c>
      <c r="N45" s="164" t="str">
        <f>CRCP_y1</f>
        <v>2010-11</v>
      </c>
      <c r="O45" s="81" t="str">
        <f>CRCP_y2</f>
        <v>2011-12</v>
      </c>
      <c r="P45" s="81" t="str">
        <f>CRCP_y3</f>
        <v>2012-13</v>
      </c>
      <c r="Q45" s="81" t="str">
        <f>CRCP_y4</f>
        <v>2013-14</v>
      </c>
      <c r="R45" s="82" t="str">
        <f>CRCP_y5</f>
        <v>2014-15</v>
      </c>
      <c r="S45" s="158"/>
      <c r="T45" s="159"/>
      <c r="U45" s="159"/>
      <c r="V45" s="159"/>
      <c r="W45" s="160"/>
      <c r="Z45"/>
      <c r="AA45"/>
    </row>
    <row r="46" spans="1:37">
      <c r="A46" s="1" t="s">
        <v>35</v>
      </c>
      <c r="C46" s="165" t="s">
        <v>36</v>
      </c>
      <c r="D46" s="166"/>
      <c r="E46" s="166"/>
      <c r="F46" s="90">
        <v>23.250835740000003</v>
      </c>
      <c r="G46" s="91">
        <v>25.547555048161005</v>
      </c>
      <c r="H46" s="91">
        <v>25.516660400487446</v>
      </c>
      <c r="I46" s="167">
        <v>24.6659109</v>
      </c>
      <c r="J46" s="310">
        <v>27.605532289999996</v>
      </c>
      <c r="K46" s="275"/>
      <c r="L46" s="169"/>
      <c r="M46" s="170"/>
      <c r="N46" s="171">
        <f>+F46/O$20*(1+O$19)^0.5</f>
        <v>26.618768037213666</v>
      </c>
      <c r="O46" s="171">
        <f>+G46/P$20*(1+P$19)^0.5</f>
        <v>28.364084397263198</v>
      </c>
      <c r="P46" s="171">
        <f>+H46/Q$20*(1+Q$19)^0.5</f>
        <v>27.619187338086345</v>
      </c>
      <c r="Q46" s="171">
        <f>+I46/R$20*(1+R$19)^0.5</f>
        <v>26.147730102166623</v>
      </c>
      <c r="R46" s="187">
        <f>J46/S$20*(1+S$19)^0.5</f>
        <v>28.558860172657194</v>
      </c>
      <c r="S46" s="159"/>
      <c r="T46" s="159"/>
      <c r="U46" s="159"/>
      <c r="V46" s="159"/>
      <c r="W46" s="160"/>
    </row>
    <row r="47" spans="1:37">
      <c r="C47" s="173" t="s">
        <v>37</v>
      </c>
      <c r="D47" s="166"/>
      <c r="E47" s="166"/>
      <c r="F47" s="174"/>
      <c r="G47" s="175"/>
      <c r="H47" s="175"/>
      <c r="I47" s="176"/>
      <c r="J47" s="168"/>
      <c r="K47" s="105"/>
      <c r="L47" s="177"/>
      <c r="M47" s="178"/>
      <c r="N47" s="177"/>
      <c r="O47" s="179"/>
      <c r="P47" s="179"/>
      <c r="Q47" s="180"/>
      <c r="R47" s="181"/>
      <c r="S47" s="158"/>
      <c r="T47" s="159"/>
      <c r="U47" s="159"/>
      <c r="V47" s="159"/>
      <c r="W47" s="160"/>
      <c r="X47" s="58"/>
      <c r="Y47" s="58"/>
    </row>
    <row r="48" spans="1:37">
      <c r="A48" s="1" t="s">
        <v>38</v>
      </c>
      <c r="C48" s="182" t="str">
        <f>+C31</f>
        <v>Debt raising expenditure</v>
      </c>
      <c r="D48" s="113"/>
      <c r="E48" s="113"/>
      <c r="F48" s="114"/>
      <c r="G48" s="115"/>
      <c r="H48" s="115"/>
      <c r="I48" s="116"/>
      <c r="J48" s="168"/>
      <c r="K48" s="127"/>
      <c r="L48" s="183"/>
      <c r="M48" s="184"/>
      <c r="N48" s="185">
        <f t="shared" ref="N48:R56" si="2">-F48/O$20*(1+O$19)^0.5</f>
        <v>0</v>
      </c>
      <c r="O48" s="186">
        <f t="shared" si="2"/>
        <v>0</v>
      </c>
      <c r="P48" s="186">
        <f t="shared" si="2"/>
        <v>0</v>
      </c>
      <c r="Q48" s="187">
        <f t="shared" si="2"/>
        <v>0</v>
      </c>
      <c r="R48" s="187">
        <f t="shared" si="2"/>
        <v>0</v>
      </c>
      <c r="S48" s="158"/>
      <c r="T48" s="159"/>
      <c r="U48" s="159"/>
      <c r="V48" s="159"/>
      <c r="W48" s="160"/>
      <c r="X48" s="58"/>
      <c r="Y48" s="58"/>
    </row>
    <row r="49" spans="1:25">
      <c r="A49" s="1" t="s">
        <v>39</v>
      </c>
      <c r="C49" s="182" t="str">
        <f t="shared" ref="C49:C52" si="3">+C32</f>
        <v>Self insurance</v>
      </c>
      <c r="D49" s="113"/>
      <c r="E49" s="113"/>
      <c r="F49" s="114"/>
      <c r="G49" s="115"/>
      <c r="H49" s="115"/>
      <c r="I49" s="116"/>
      <c r="J49" s="168"/>
      <c r="K49" s="127"/>
      <c r="L49" s="183"/>
      <c r="M49" s="184"/>
      <c r="N49" s="185">
        <f t="shared" si="2"/>
        <v>0</v>
      </c>
      <c r="O49" s="186">
        <f t="shared" si="2"/>
        <v>0</v>
      </c>
      <c r="P49" s="186">
        <f t="shared" si="2"/>
        <v>0</v>
      </c>
      <c r="Q49" s="187">
        <f t="shared" si="2"/>
        <v>0</v>
      </c>
      <c r="R49" s="187">
        <f t="shared" si="2"/>
        <v>0</v>
      </c>
      <c r="S49" s="158"/>
      <c r="T49" s="159"/>
      <c r="U49" s="159"/>
      <c r="V49" s="159"/>
      <c r="W49" s="160"/>
      <c r="X49" s="58"/>
      <c r="Y49" s="58"/>
    </row>
    <row r="50" spans="1:25">
      <c r="A50" s="1" t="s">
        <v>40</v>
      </c>
      <c r="C50" s="308" t="str">
        <f t="shared" si="3"/>
        <v>Insurance</v>
      </c>
      <c r="D50" s="113"/>
      <c r="E50" s="113"/>
      <c r="F50" s="123">
        <v>8.4767899999999993E-2</v>
      </c>
      <c r="G50" s="124">
        <v>8.7168179999999998E-2</v>
      </c>
      <c r="H50" s="124">
        <v>0.10101643000000002</v>
      </c>
      <c r="I50" s="125">
        <v>0.10253434</v>
      </c>
      <c r="J50" s="125">
        <v>0.11447685999999999</v>
      </c>
      <c r="K50" s="105"/>
      <c r="L50" s="183"/>
      <c r="M50" s="184"/>
      <c r="N50" s="185">
        <f t="shared" si="2"/>
        <v>-9.7046708012299768E-2</v>
      </c>
      <c r="O50" s="186">
        <f t="shared" si="2"/>
        <v>-9.6778169559274693E-2</v>
      </c>
      <c r="P50" s="186">
        <f t="shared" si="2"/>
        <v>-0.10934000220269377</v>
      </c>
      <c r="Q50" s="187">
        <f t="shared" si="2"/>
        <v>-0.10869415118676146</v>
      </c>
      <c r="R50" s="187">
        <f t="shared" si="2"/>
        <v>-0.11843019737493544</v>
      </c>
      <c r="S50" s="158"/>
      <c r="T50" s="159"/>
      <c r="U50" s="159"/>
      <c r="V50" s="159"/>
      <c r="W50" s="160"/>
      <c r="X50" s="58"/>
      <c r="Y50" s="58"/>
    </row>
    <row r="51" spans="1:25">
      <c r="A51" s="1" t="s">
        <v>41</v>
      </c>
      <c r="C51" s="308" t="str">
        <f t="shared" si="3"/>
        <v>Superannuation</v>
      </c>
      <c r="D51" s="113"/>
      <c r="E51" s="113"/>
      <c r="F51" s="123">
        <v>5.8036360000000009E-2</v>
      </c>
      <c r="G51" s="124">
        <v>6.1193339999999999E-2</v>
      </c>
      <c r="H51" s="124">
        <v>6.754077E-2</v>
      </c>
      <c r="I51" s="125">
        <v>3.8607469999999998E-2</v>
      </c>
      <c r="J51" s="125">
        <v>4.8437529999999999E-2</v>
      </c>
      <c r="K51" s="188"/>
      <c r="L51" s="183"/>
      <c r="M51" s="184"/>
      <c r="N51" s="185">
        <f t="shared" si="2"/>
        <v>-6.6443048406492497E-2</v>
      </c>
      <c r="O51" s="186">
        <f t="shared" si="2"/>
        <v>-6.7939693525990177E-2</v>
      </c>
      <c r="P51" s="186">
        <f t="shared" si="2"/>
        <v>-7.3106008008515369E-2</v>
      </c>
      <c r="Q51" s="187">
        <f t="shared" si="2"/>
        <v>-4.0926836619988548E-2</v>
      </c>
      <c r="R51" s="187">
        <f t="shared" si="2"/>
        <v>-5.0110268907221575E-2</v>
      </c>
      <c r="S51" s="158"/>
      <c r="T51" s="159"/>
      <c r="U51" s="159"/>
      <c r="V51" s="159"/>
      <c r="W51" s="160"/>
      <c r="X51" s="128"/>
      <c r="Y51" s="130"/>
    </row>
    <row r="52" spans="1:25">
      <c r="A52" s="1" t="s">
        <v>42</v>
      </c>
      <c r="C52" s="308" t="str">
        <f t="shared" si="3"/>
        <v>Non controllable expenditure (re: part 6)</v>
      </c>
      <c r="D52" s="113"/>
      <c r="E52" s="113"/>
      <c r="F52" s="123">
        <v>5.0783536900000001</v>
      </c>
      <c r="G52" s="124">
        <v>6.2007753099999992</v>
      </c>
      <c r="H52" s="124">
        <v>6.0799854599999996</v>
      </c>
      <c r="I52" s="125">
        <v>6.7910399200000002</v>
      </c>
      <c r="J52" s="125">
        <v>6.9001208399999996</v>
      </c>
      <c r="K52" s="273"/>
      <c r="L52" s="183"/>
      <c r="M52" s="184"/>
      <c r="N52" s="185">
        <f t="shared" si="2"/>
        <v>-5.8139638676505516</v>
      </c>
      <c r="O52" s="186">
        <f t="shared" si="2"/>
        <v>-6.8843892846006884</v>
      </c>
      <c r="P52" s="186">
        <f t="shared" si="2"/>
        <v>-6.5809653299839033</v>
      </c>
      <c r="Q52" s="187">
        <f t="shared" si="2"/>
        <v>-7.1990156642136913</v>
      </c>
      <c r="R52" s="187">
        <f t="shared" si="2"/>
        <v>-7.1384092207989056</v>
      </c>
      <c r="S52" s="158"/>
      <c r="T52" s="159"/>
      <c r="U52" s="159"/>
      <c r="V52" s="159"/>
      <c r="W52" s="160"/>
      <c r="X52" s="130"/>
      <c r="Y52" s="128"/>
    </row>
    <row r="53" spans="1:25">
      <c r="A53" s="1" t="s">
        <v>43</v>
      </c>
      <c r="C53" s="309" t="s">
        <v>44</v>
      </c>
      <c r="D53" s="113"/>
      <c r="E53" s="113"/>
      <c r="F53" s="123"/>
      <c r="G53" s="124">
        <v>1.23585941</v>
      </c>
      <c r="H53" s="124">
        <v>0.84432452000000002</v>
      </c>
      <c r="I53" s="125">
        <v>0.87085500000000005</v>
      </c>
      <c r="J53" s="125"/>
      <c r="K53" s="188"/>
      <c r="L53" s="183"/>
      <c r="M53" s="184"/>
      <c r="N53" s="185">
        <f t="shared" si="2"/>
        <v>0</v>
      </c>
      <c r="O53" s="186">
        <f t="shared" si="2"/>
        <v>-1.3721086241837928</v>
      </c>
      <c r="P53" s="186">
        <f t="shared" si="2"/>
        <v>-0.91389534233775971</v>
      </c>
      <c r="Q53" s="187">
        <f t="shared" si="2"/>
        <v>-0.92317212976401031</v>
      </c>
      <c r="R53" s="187">
        <f t="shared" si="2"/>
        <v>0</v>
      </c>
      <c r="S53" s="158"/>
      <c r="T53" s="159"/>
      <c r="U53" s="159"/>
      <c r="V53" s="159"/>
      <c r="W53" s="160"/>
      <c r="X53" s="130"/>
      <c r="Y53" s="128"/>
    </row>
    <row r="54" spans="1:25">
      <c r="A54" s="1" t="s">
        <v>45</v>
      </c>
      <c r="C54" s="189" t="s">
        <v>29</v>
      </c>
      <c r="D54" s="113"/>
      <c r="E54" s="113"/>
      <c r="F54" s="123"/>
      <c r="G54" s="124"/>
      <c r="H54" s="124"/>
      <c r="I54" s="125"/>
      <c r="J54" s="168"/>
      <c r="K54" s="188"/>
      <c r="L54" s="183"/>
      <c r="M54" s="184"/>
      <c r="N54" s="185">
        <f t="shared" si="2"/>
        <v>0</v>
      </c>
      <c r="O54" s="186">
        <f t="shared" si="2"/>
        <v>0</v>
      </c>
      <c r="P54" s="186">
        <f t="shared" si="2"/>
        <v>0</v>
      </c>
      <c r="Q54" s="187">
        <f t="shared" si="2"/>
        <v>0</v>
      </c>
      <c r="R54" s="187">
        <f t="shared" si="2"/>
        <v>0</v>
      </c>
      <c r="S54" s="158"/>
      <c r="T54" s="159"/>
      <c r="U54" s="159"/>
      <c r="V54" s="159"/>
      <c r="W54" s="160"/>
      <c r="X54" s="130"/>
      <c r="Y54" s="128"/>
    </row>
    <row r="55" spans="1:25">
      <c r="A55" s="1" t="s">
        <v>46</v>
      </c>
      <c r="C55" s="189" t="s">
        <v>47</v>
      </c>
      <c r="D55" s="113"/>
      <c r="E55" s="113"/>
      <c r="F55" s="277">
        <f>53826/1000000</f>
        <v>5.3825999999999999E-2</v>
      </c>
      <c r="G55" s="279">
        <f>-37973/1000000</f>
        <v>-3.7973E-2</v>
      </c>
      <c r="H55" s="278">
        <f>174306/1000000</f>
        <v>0.17430599999999999</v>
      </c>
      <c r="I55" s="280">
        <f>92761/1000000</f>
        <v>9.2760999999999996E-2</v>
      </c>
      <c r="J55" s="168">
        <v>1.3977E-2</v>
      </c>
      <c r="K55" s="105"/>
      <c r="L55" s="190"/>
      <c r="M55" s="191"/>
      <c r="N55" s="185">
        <f t="shared" si="2"/>
        <v>-6.1622808934396721E-2</v>
      </c>
      <c r="O55" s="186">
        <f t="shared" si="2"/>
        <v>4.2159391565526984E-2</v>
      </c>
      <c r="P55" s="186">
        <f t="shared" si="2"/>
        <v>-0.18866850099476626</v>
      </c>
      <c r="Q55" s="187">
        <f t="shared" si="2"/>
        <v>-9.8333671999402142E-2</v>
      </c>
      <c r="R55" s="187">
        <f t="shared" si="2"/>
        <v>-1.4459680923371528E-2</v>
      </c>
      <c r="S55" s="158"/>
      <c r="T55" s="159"/>
      <c r="U55" s="159"/>
      <c r="V55" s="159"/>
      <c r="W55" s="160"/>
      <c r="X55" s="58"/>
      <c r="Y55" s="58"/>
    </row>
    <row r="56" spans="1:25" ht="15.75" thickBot="1">
      <c r="A56" s="1" t="s">
        <v>48</v>
      </c>
      <c r="C56" s="192" t="s">
        <v>49</v>
      </c>
      <c r="D56" s="113"/>
      <c r="E56" s="113"/>
      <c r="F56" s="133"/>
      <c r="G56" s="134"/>
      <c r="H56" s="134"/>
      <c r="I56" s="193"/>
      <c r="J56" s="194"/>
      <c r="K56" s="105"/>
      <c r="L56" s="190"/>
      <c r="M56" s="191"/>
      <c r="N56" s="185">
        <f t="shared" si="2"/>
        <v>0</v>
      </c>
      <c r="O56" s="186">
        <f t="shared" si="2"/>
        <v>0</v>
      </c>
      <c r="P56" s="186">
        <f t="shared" si="2"/>
        <v>0</v>
      </c>
      <c r="Q56" s="187">
        <f t="shared" si="2"/>
        <v>0</v>
      </c>
      <c r="R56" s="187">
        <f t="shared" si="2"/>
        <v>0</v>
      </c>
      <c r="S56" s="158"/>
      <c r="T56" s="159"/>
      <c r="U56" s="159"/>
      <c r="V56" s="159"/>
      <c r="W56" s="160"/>
      <c r="X56" s="58"/>
      <c r="Y56" s="58"/>
    </row>
    <row r="57" spans="1:25" ht="15.75" thickBot="1">
      <c r="C57" s="195" t="s">
        <v>72</v>
      </c>
      <c r="D57" s="196"/>
      <c r="E57" s="197"/>
      <c r="F57" s="198">
        <f>+F46-SUM(F48:F56)</f>
        <v>17.975851790000004</v>
      </c>
      <c r="G57" s="198">
        <f>+G46-SUM(G48:G56)</f>
        <v>18.000531808161007</v>
      </c>
      <c r="H57" s="198">
        <f>+H46-SUM(H48:H56)</f>
        <v>18.249487220487445</v>
      </c>
      <c r="I57" s="198">
        <f>+I46-SUM(I48:I56)</f>
        <v>16.770113170000002</v>
      </c>
      <c r="J57" s="198">
        <f>+J46-SUM(J48:J56)</f>
        <v>20.528520059999998</v>
      </c>
      <c r="K57" s="272"/>
      <c r="L57" s="199"/>
      <c r="M57" s="197"/>
      <c r="N57" s="322">
        <f>N46+SUM(N48:N56)</f>
        <v>20.579691604209927</v>
      </c>
      <c r="O57" s="322">
        <f>O46+SUM(O48:O56)</f>
        <v>19.985028016958978</v>
      </c>
      <c r="P57" s="322">
        <f>P46+SUM(P48:P56)</f>
        <v>19.753212154558707</v>
      </c>
      <c r="Q57" s="322">
        <f>Q46+SUM(Q48:Q56)</f>
        <v>17.77758764838277</v>
      </c>
      <c r="R57" s="322">
        <f>R46+SUM(R48:R56)</f>
        <v>21.237450804652759</v>
      </c>
      <c r="S57" s="200"/>
      <c r="T57" s="201"/>
      <c r="U57" s="201"/>
      <c r="V57" s="201"/>
      <c r="W57" s="202"/>
      <c r="X57" s="58"/>
      <c r="Y57" s="58"/>
    </row>
    <row r="58" spans="1:25">
      <c r="C58" s="203"/>
      <c r="D58" s="203"/>
      <c r="E58" s="203"/>
      <c r="F58" s="203"/>
      <c r="G58" s="203"/>
      <c r="H58" s="203"/>
      <c r="I58" s="203"/>
      <c r="J58" s="105"/>
      <c r="K58" s="46"/>
      <c r="L58" s="46"/>
      <c r="M58" s="46"/>
      <c r="N58" s="46"/>
      <c r="O58" s="46"/>
      <c r="P58" s="46"/>
      <c r="Q58" s="46"/>
      <c r="R58" s="271"/>
      <c r="S58" s="271"/>
      <c r="T58" s="46"/>
      <c r="U58" s="46"/>
      <c r="V58" s="46"/>
      <c r="W58" s="58"/>
      <c r="X58" s="58"/>
    </row>
    <row r="59" spans="1:25" ht="15.75" thickBot="1">
      <c r="C59" s="203"/>
      <c r="D59" s="203"/>
      <c r="E59" s="203"/>
      <c r="F59" s="203"/>
      <c r="G59" s="203"/>
      <c r="H59" s="203"/>
      <c r="I59" s="203"/>
      <c r="J59" s="274"/>
      <c r="K59" s="46"/>
      <c r="L59" s="46"/>
      <c r="M59" s="46"/>
      <c r="N59" s="269"/>
      <c r="O59" s="270"/>
      <c r="P59" s="270"/>
      <c r="Q59" s="270"/>
      <c r="R59" s="46"/>
      <c r="S59" s="46"/>
      <c r="T59" s="46"/>
      <c r="U59" s="46"/>
      <c r="V59" s="46"/>
      <c r="W59" s="58"/>
      <c r="X59" s="58"/>
    </row>
    <row r="60" spans="1:25" ht="18.75" thickBot="1">
      <c r="A60" s="204"/>
      <c r="C60" s="203"/>
      <c r="D60" s="203"/>
      <c r="E60" s="203"/>
      <c r="F60" s="203"/>
      <c r="G60" s="203"/>
      <c r="H60" s="203"/>
      <c r="I60" s="203"/>
      <c r="J60" s="208"/>
      <c r="L60" s="205" t="str">
        <f>CONCATENATE("Incremental gain ($m, ",dms_DollarReal)</f>
        <v>Incremental gain ($m, June 2016</v>
      </c>
      <c r="M60" s="206"/>
      <c r="N60" s="207"/>
      <c r="O60" s="207"/>
      <c r="P60" s="207"/>
      <c r="Q60" s="207"/>
      <c r="R60" s="207"/>
      <c r="S60" s="281" t="s">
        <v>9</v>
      </c>
      <c r="T60"/>
      <c r="U60"/>
      <c r="V60"/>
      <c r="W60"/>
      <c r="X60"/>
      <c r="Y60" s="58"/>
    </row>
    <row r="61" spans="1:25" s="208" customFormat="1" ht="15.75" thickBot="1">
      <c r="A61" s="1" t="s">
        <v>50</v>
      </c>
      <c r="C61" s="209"/>
      <c r="D61" s="209"/>
      <c r="E61" s="209"/>
      <c r="F61" s="209"/>
      <c r="G61" s="209"/>
      <c r="H61" s="209"/>
      <c r="I61" s="209"/>
      <c r="J61" s="210"/>
      <c r="L61" s="211"/>
      <c r="M61" s="212"/>
      <c r="N61" s="213">
        <f>IF(dms_EBSS_status="No",(N39-N57)-(M39-M57)+(L39-L57),(N39-N57))</f>
        <v>-2.15458766103351</v>
      </c>
      <c r="O61" s="214">
        <f t="shared" ref="O61:Q61" si="4">(O39-O57)-(N39-N57)</f>
        <v>3.0252725860375911</v>
      </c>
      <c r="P61" s="214">
        <f t="shared" si="4"/>
        <v>1.0131215472155333</v>
      </c>
      <c r="Q61" s="214">
        <f t="shared" si="4"/>
        <v>1.9620456214123152</v>
      </c>
      <c r="R61" s="282">
        <f>(R39-R57)-(Q39-Q57)</f>
        <v>-4.1982016529035739</v>
      </c>
      <c r="S61" s="283">
        <v>0</v>
      </c>
      <c r="T61"/>
      <c r="U61"/>
      <c r="V61"/>
      <c r="W61"/>
      <c r="X61" s="215"/>
      <c r="Y61" s="215"/>
    </row>
    <row r="62" spans="1:25" s="208" customFormat="1">
      <c r="A62" s="1"/>
      <c r="C62" s="209"/>
      <c r="D62" s="209"/>
      <c r="E62" s="209"/>
      <c r="F62" s="209"/>
      <c r="G62" s="209"/>
      <c r="H62" s="209"/>
      <c r="I62" s="209"/>
      <c r="J62" s="210"/>
      <c r="L62" s="305"/>
      <c r="M62" s="306"/>
      <c r="N62" s="306"/>
      <c r="O62" s="306"/>
      <c r="P62" s="306"/>
      <c r="Q62" s="307"/>
      <c r="R62" s="307"/>
      <c r="S62" s="216"/>
      <c r="T62"/>
      <c r="U62"/>
      <c r="V62"/>
      <c r="W62"/>
      <c r="X62" s="215"/>
      <c r="Y62" s="215"/>
    </row>
    <row r="63" spans="1:25" ht="15.75" thickBot="1">
      <c r="C63" s="203"/>
      <c r="D63" s="203"/>
      <c r="E63" s="203"/>
      <c r="F63" s="203"/>
      <c r="G63" s="203"/>
      <c r="H63" s="203"/>
      <c r="I63" s="203"/>
      <c r="J63" s="151"/>
      <c r="L63" s="216"/>
      <c r="M63" s="216"/>
      <c r="N63" s="216"/>
      <c r="O63" s="216"/>
      <c r="P63" s="216"/>
      <c r="Q63" s="216"/>
      <c r="R63" s="216"/>
      <c r="S63" s="325" t="s">
        <v>9</v>
      </c>
      <c r="T63" s="325" t="s">
        <v>61</v>
      </c>
      <c r="U63" s="325" t="s">
        <v>62</v>
      </c>
      <c r="V63" s="325" t="s">
        <v>63</v>
      </c>
      <c r="W63" s="325" t="s">
        <v>64</v>
      </c>
      <c r="X63" s="325" t="s">
        <v>68</v>
      </c>
    </row>
    <row r="64" spans="1:25" ht="18.75" thickBot="1">
      <c r="A64" s="204"/>
      <c r="C64" s="203"/>
      <c r="D64" s="203"/>
      <c r="E64" s="203"/>
      <c r="F64" s="203"/>
      <c r="G64" s="203"/>
      <c r="H64" s="203"/>
      <c r="I64" s="203"/>
      <c r="J64" s="217"/>
      <c r="L64" s="218" t="s">
        <v>51</v>
      </c>
      <c r="M64" s="219"/>
      <c r="N64" s="219"/>
      <c r="O64" s="220" t="str">
        <f>CONCATENATE("$m, real ", dms_DollarReal)</f>
        <v>$m, real June 2016</v>
      </c>
      <c r="P64" s="220"/>
      <c r="Q64" s="220"/>
      <c r="R64" s="220"/>
      <c r="S64" s="220"/>
      <c r="T64" s="221"/>
      <c r="U64" s="221"/>
      <c r="V64" s="221"/>
      <c r="W64" s="221"/>
      <c r="X64" s="222"/>
      <c r="Y64" s="222" t="s">
        <v>52</v>
      </c>
    </row>
    <row r="65" spans="1:28" ht="15.75" thickBot="1">
      <c r="A65" s="1" t="s">
        <v>53</v>
      </c>
      <c r="B65" s="276"/>
      <c r="C65" s="203"/>
      <c r="D65" s="203"/>
      <c r="E65" s="203"/>
      <c r="F65" s="203"/>
      <c r="G65" s="203"/>
      <c r="H65" s="203"/>
      <c r="I65" s="203"/>
      <c r="J65" s="224"/>
      <c r="L65" s="480" t="str">
        <f>CRCP_y1</f>
        <v>2010-11</v>
      </c>
      <c r="M65" s="481"/>
      <c r="N65" s="225"/>
      <c r="O65" s="226">
        <f>$N$61</f>
        <v>-2.15458766103351</v>
      </c>
      <c r="P65" s="171">
        <f t="shared" ref="P65:S65" si="5">$N$61</f>
        <v>-2.15458766103351</v>
      </c>
      <c r="Q65" s="227">
        <f t="shared" si="5"/>
        <v>-2.15458766103351</v>
      </c>
      <c r="R65" s="171">
        <f t="shared" si="5"/>
        <v>-2.15458766103351</v>
      </c>
      <c r="S65" s="228">
        <f t="shared" si="5"/>
        <v>-2.15458766103351</v>
      </c>
      <c r="T65" s="229"/>
      <c r="U65" s="229"/>
      <c r="V65" s="229"/>
      <c r="W65" s="229"/>
      <c r="X65" s="230"/>
      <c r="Y65" s="230"/>
    </row>
    <row r="66" spans="1:28" ht="15.75" thickBot="1">
      <c r="A66" s="1" t="s">
        <v>54</v>
      </c>
      <c r="C66" s="203"/>
      <c r="D66" s="203"/>
      <c r="E66" s="203"/>
      <c r="F66" s="203"/>
      <c r="G66" s="203"/>
      <c r="H66" s="203"/>
      <c r="I66" s="203"/>
      <c r="J66" s="203"/>
      <c r="L66" s="489" t="str">
        <f>CRCP_y2</f>
        <v>2011-12</v>
      </c>
      <c r="M66" s="490"/>
      <c r="N66" s="231"/>
      <c r="O66" s="232"/>
      <c r="P66" s="233">
        <f>$O$61</f>
        <v>3.0252725860375911</v>
      </c>
      <c r="Q66" s="234">
        <f t="shared" ref="Q66:T66" si="6">$O$61</f>
        <v>3.0252725860375911</v>
      </c>
      <c r="R66" s="186">
        <f t="shared" si="6"/>
        <v>3.0252725860375911</v>
      </c>
      <c r="S66" s="234">
        <f t="shared" si="6"/>
        <v>3.0252725860375911</v>
      </c>
      <c r="T66" s="172">
        <f t="shared" si="6"/>
        <v>3.0252725860375911</v>
      </c>
      <c r="U66" s="235"/>
      <c r="V66" s="235"/>
      <c r="W66" s="235"/>
      <c r="X66" s="236"/>
      <c r="Y66" s="236"/>
    </row>
    <row r="67" spans="1:28" ht="15.75" thickBot="1">
      <c r="A67" s="1" t="s">
        <v>55</v>
      </c>
      <c r="C67" s="203"/>
      <c r="D67" s="203"/>
      <c r="E67" s="203"/>
      <c r="F67" s="203"/>
      <c r="G67" s="203"/>
      <c r="H67" s="203"/>
      <c r="I67" s="203"/>
      <c r="J67" s="203"/>
      <c r="L67" s="482" t="str">
        <f>CRCP_y3</f>
        <v>2012-13</v>
      </c>
      <c r="M67" s="483"/>
      <c r="N67" s="231"/>
      <c r="O67" s="235"/>
      <c r="P67" s="232"/>
      <c r="Q67" s="237">
        <f>$P$61</f>
        <v>1.0131215472155333</v>
      </c>
      <c r="R67" s="186">
        <f t="shared" ref="R67:U67" si="7">$P$61</f>
        <v>1.0131215472155333</v>
      </c>
      <c r="S67" s="234">
        <f t="shared" si="7"/>
        <v>1.0131215472155333</v>
      </c>
      <c r="T67" s="186">
        <f t="shared" si="7"/>
        <v>1.0131215472155333</v>
      </c>
      <c r="U67" s="228">
        <f t="shared" si="7"/>
        <v>1.0131215472155333</v>
      </c>
      <c r="V67" s="235"/>
      <c r="W67" s="235"/>
      <c r="X67" s="236"/>
      <c r="Y67" s="236"/>
    </row>
    <row r="68" spans="1:28" ht="15.75" thickBot="1">
      <c r="A68" s="1" t="s">
        <v>56</v>
      </c>
      <c r="C68" s="203"/>
      <c r="D68" s="203"/>
      <c r="E68" s="203"/>
      <c r="F68" s="203"/>
      <c r="G68" s="203"/>
      <c r="H68" s="203"/>
      <c r="I68" s="203"/>
      <c r="J68" s="203"/>
      <c r="L68" s="482" t="str">
        <f>CRCP_y4</f>
        <v>2013-14</v>
      </c>
      <c r="M68" s="483"/>
      <c r="N68" s="231"/>
      <c r="O68" s="235"/>
      <c r="P68" s="235"/>
      <c r="Q68" s="232"/>
      <c r="R68" s="233">
        <f>$Q$61</f>
        <v>1.9620456214123152</v>
      </c>
      <c r="S68" s="186">
        <f t="shared" ref="S68:V68" si="8">$Q$61</f>
        <v>1.9620456214123152</v>
      </c>
      <c r="T68" s="238">
        <f t="shared" si="8"/>
        <v>1.9620456214123152</v>
      </c>
      <c r="U68" s="234">
        <f t="shared" si="8"/>
        <v>1.9620456214123152</v>
      </c>
      <c r="V68" s="172">
        <f t="shared" si="8"/>
        <v>1.9620456214123152</v>
      </c>
      <c r="W68" s="239"/>
      <c r="X68" s="236"/>
      <c r="Y68" s="236"/>
    </row>
    <row r="69" spans="1:28" ht="15.75" thickBot="1">
      <c r="A69" s="1" t="s">
        <v>57</v>
      </c>
      <c r="C69" s="240"/>
      <c r="D69" s="241"/>
      <c r="E69" s="241"/>
      <c r="F69" s="241"/>
      <c r="G69" s="241"/>
      <c r="H69" s="241"/>
      <c r="I69" s="241"/>
      <c r="J69" s="203"/>
      <c r="L69" s="482" t="str">
        <f>CRCP_y5</f>
        <v>2014-15</v>
      </c>
      <c r="M69" s="483"/>
      <c r="N69" s="231"/>
      <c r="O69" s="235"/>
      <c r="P69" s="235"/>
      <c r="Q69" s="232"/>
      <c r="R69" s="235"/>
      <c r="S69" s="314">
        <f>+$R$61</f>
        <v>-4.1982016529035739</v>
      </c>
      <c r="T69" s="186">
        <f t="shared" ref="T69:W69" si="9">+$R$61</f>
        <v>-4.1982016529035739</v>
      </c>
      <c r="U69" s="238">
        <f t="shared" si="9"/>
        <v>-4.1982016529035739</v>
      </c>
      <c r="V69" s="234">
        <f t="shared" si="9"/>
        <v>-4.1982016529035739</v>
      </c>
      <c r="W69" s="234">
        <f t="shared" si="9"/>
        <v>-4.1982016529035739</v>
      </c>
      <c r="X69" s="243"/>
      <c r="Y69" s="243"/>
    </row>
    <row r="70" spans="1:28" ht="15.75" thickBot="1">
      <c r="C70" s="240"/>
      <c r="D70" s="241"/>
      <c r="E70" s="241"/>
      <c r="F70" s="241"/>
      <c r="G70" s="241"/>
      <c r="H70" s="241"/>
      <c r="I70" s="241"/>
      <c r="J70" s="203"/>
      <c r="L70" s="482" t="s">
        <v>9</v>
      </c>
      <c r="M70" s="483" t="s">
        <v>9</v>
      </c>
      <c r="N70" s="231"/>
      <c r="O70" s="239"/>
      <c r="P70" s="239"/>
      <c r="Q70" s="239"/>
      <c r="R70" s="242"/>
      <c r="S70" s="242"/>
      <c r="T70" s="233">
        <v>0</v>
      </c>
      <c r="U70" s="186">
        <v>0</v>
      </c>
      <c r="V70" s="238">
        <v>0</v>
      </c>
      <c r="W70" s="234">
        <v>0</v>
      </c>
      <c r="X70" s="172">
        <v>0</v>
      </c>
      <c r="Y70" s="243"/>
    </row>
    <row r="71" spans="1:28" ht="15.75" thickBot="1">
      <c r="C71" s="276"/>
      <c r="L71" s="244" t="s">
        <v>58</v>
      </c>
      <c r="M71" s="245"/>
      <c r="N71" s="246"/>
      <c r="O71" s="246"/>
      <c r="P71" s="246"/>
      <c r="Q71" s="246"/>
      <c r="R71" s="247"/>
      <c r="S71" s="248">
        <f>+SUM(S65:S69)</f>
        <v>-0.35234955927164435</v>
      </c>
      <c r="T71" s="249">
        <f>+SUM(T66:T69)</f>
        <v>1.8022381017618656</v>
      </c>
      <c r="U71" s="250">
        <f>+SUM(U67:U69)</f>
        <v>-1.2230344842757255</v>
      </c>
      <c r="V71" s="251">
        <f>+SUM(V68:V69)</f>
        <v>-2.2361560314912587</v>
      </c>
      <c r="W71" s="248">
        <f t="shared" ref="W71:X73" si="10">+SUM(W65:W69)</f>
        <v>-4.1982016529035739</v>
      </c>
      <c r="X71" s="248">
        <f t="shared" si="10"/>
        <v>0</v>
      </c>
      <c r="Y71" s="252">
        <f>+SUM(S71:W71)</f>
        <v>-6.2075036261803369</v>
      </c>
    </row>
    <row r="72" spans="1:28" ht="15.75" thickBot="1">
      <c r="L72" s="253"/>
      <c r="M72" s="253"/>
      <c r="N72" s="253"/>
      <c r="O72" s="253"/>
      <c r="P72" s="253"/>
      <c r="Q72" s="253"/>
      <c r="R72" s="253"/>
      <c r="S72" s="254"/>
      <c r="T72" s="254"/>
      <c r="U72" s="254"/>
      <c r="V72" s="254"/>
      <c r="W72" s="254"/>
      <c r="Y72" s="255"/>
    </row>
    <row r="73" spans="1:28" ht="15.75" thickBot="1">
      <c r="L73" s="199" t="s">
        <v>66</v>
      </c>
      <c r="M73" s="199"/>
      <c r="N73" s="199"/>
      <c r="O73" s="246"/>
      <c r="P73" s="246"/>
      <c r="Q73" s="246"/>
      <c r="R73" s="246"/>
      <c r="S73" s="320">
        <f>S71</f>
        <v>-0.35234955927164435</v>
      </c>
      <c r="T73" s="320">
        <f>T71</f>
        <v>1.8022381017618656</v>
      </c>
      <c r="U73" s="320">
        <f>U71</f>
        <v>-1.2230344842757255</v>
      </c>
      <c r="V73" s="320">
        <f>V71</f>
        <v>-2.2361560314912587</v>
      </c>
      <c r="W73" s="256">
        <f>W71</f>
        <v>-4.1982016529035739</v>
      </c>
      <c r="X73" s="248">
        <f t="shared" si="10"/>
        <v>0</v>
      </c>
      <c r="Y73" s="257">
        <f>+SUM(S73:W73)</f>
        <v>-6.2075036261803369</v>
      </c>
    </row>
    <row r="74" spans="1:28" ht="15.75" thickBot="1">
      <c r="L74" s="199" t="s">
        <v>67</v>
      </c>
      <c r="M74" s="199"/>
      <c r="N74" s="199"/>
      <c r="O74" s="246"/>
      <c r="P74" s="246"/>
      <c r="Q74" s="246"/>
      <c r="R74" s="246"/>
      <c r="S74" s="320">
        <f t="shared" ref="S74:Y74" si="11">S73*$S$20</f>
        <v>-0.34479847271909614</v>
      </c>
      <c r="T74" s="320">
        <f t="shared" si="11"/>
        <v>1.7636149346921084</v>
      </c>
      <c r="U74" s="320">
        <f t="shared" si="11"/>
        <v>-1.1968240378468789</v>
      </c>
      <c r="V74" s="320">
        <f t="shared" si="11"/>
        <v>-2.1882337131727749</v>
      </c>
      <c r="W74" s="256">
        <f t="shared" si="11"/>
        <v>-4.1082313855598134</v>
      </c>
      <c r="X74" s="248">
        <f t="shared" si="11"/>
        <v>0</v>
      </c>
      <c r="Y74" s="251">
        <f t="shared" si="11"/>
        <v>-6.0744726746064552</v>
      </c>
    </row>
    <row r="75" spans="1:28">
      <c r="L75" s="284"/>
      <c r="M75" s="284"/>
      <c r="N75" s="284"/>
      <c r="O75" s="323"/>
      <c r="P75" s="323"/>
      <c r="Q75" s="323"/>
      <c r="R75" s="323"/>
      <c r="S75" s="324"/>
      <c r="T75" s="324"/>
      <c r="U75" s="324"/>
      <c r="V75" s="324"/>
      <c r="W75" s="285"/>
      <c r="X75" s="285"/>
      <c r="Y75" s="285"/>
    </row>
    <row r="76" spans="1:28">
      <c r="K76" s="259"/>
      <c r="L76" s="259"/>
      <c r="M76" s="260"/>
      <c r="N76" s="260"/>
      <c r="O76" s="260"/>
      <c r="P76" s="261"/>
      <c r="Q76" s="261"/>
      <c r="R76" s="262"/>
      <c r="S76" s="262"/>
      <c r="T76" s="262"/>
      <c r="U76" s="262"/>
      <c r="V76" s="262"/>
      <c r="W76" s="223"/>
      <c r="X76" s="258"/>
      <c r="Y76" s="262"/>
      <c r="Z76" s="304"/>
    </row>
    <row r="77" spans="1:28" ht="18">
      <c r="A77" s="263"/>
      <c r="K77"/>
      <c r="L77" s="296"/>
      <c r="M77" s="296"/>
      <c r="N77" s="296"/>
      <c r="O77" s="296"/>
      <c r="P77" s="296"/>
      <c r="Q77" s="296"/>
      <c r="R77" s="296"/>
      <c r="S77" s="425">
        <f>Y71-S71</f>
        <v>-5.8551540669086926</v>
      </c>
      <c r="T77" s="296"/>
      <c r="U77" s="296"/>
      <c r="V77" s="296"/>
      <c r="W77" s="296"/>
      <c r="X77" s="296"/>
      <c r="Y77" s="311"/>
      <c r="Z77" s="264"/>
      <c r="AA77" s="264"/>
      <c r="AB77" s="264"/>
    </row>
    <row r="78" spans="1:28" ht="18">
      <c r="K78"/>
      <c r="L78" s="296"/>
      <c r="M78" s="296"/>
      <c r="N78" s="296"/>
      <c r="O78" s="296"/>
      <c r="P78" s="296"/>
      <c r="Q78" s="296">
        <v>-6.2075036261803369</v>
      </c>
      <c r="R78" s="296"/>
      <c r="S78" s="296"/>
      <c r="T78" s="296"/>
      <c r="U78" s="296"/>
      <c r="V78" s="296"/>
      <c r="W78" s="296"/>
      <c r="X78" s="296"/>
      <c r="Y78" s="312"/>
      <c r="Z78" s="264"/>
      <c r="AA78" s="264"/>
      <c r="AB78" s="264"/>
    </row>
    <row r="79" spans="1:28">
      <c r="K79" s="266"/>
      <c r="L79" s="296"/>
      <c r="M79" s="296"/>
      <c r="N79" s="296"/>
      <c r="O79" s="296"/>
      <c r="P79" s="296"/>
      <c r="Q79" s="296">
        <v>-1.4412350519995449</v>
      </c>
      <c r="R79" s="296"/>
      <c r="S79" s="296"/>
      <c r="T79" s="296"/>
      <c r="U79" s="296"/>
      <c r="V79" s="296"/>
      <c r="W79" s="296"/>
      <c r="X79" s="296"/>
      <c r="Y79" s="315"/>
      <c r="Z79" s="262"/>
    </row>
    <row r="80" spans="1:28">
      <c r="A80" s="18"/>
      <c r="K80" s="265"/>
      <c r="L80" s="296"/>
      <c r="M80" s="296"/>
      <c r="N80" s="296"/>
      <c r="O80" s="296"/>
      <c r="P80" s="296"/>
      <c r="Q80" s="296">
        <f>Q78-Q79</f>
        <v>-4.766268574180792</v>
      </c>
      <c r="R80" s="296"/>
      <c r="S80" s="296"/>
      <c r="T80" s="296"/>
      <c r="U80" s="296"/>
      <c r="V80" s="296"/>
      <c r="W80" s="296"/>
      <c r="X80" s="296"/>
      <c r="Y80" s="315"/>
      <c r="Z80" s="262"/>
    </row>
    <row r="81" spans="1:26" ht="18">
      <c r="K81" s="265"/>
      <c r="L81" s="296"/>
      <c r="M81" s="296"/>
      <c r="N81" s="296"/>
      <c r="O81" s="296"/>
      <c r="P81" s="296"/>
      <c r="Q81" s="296"/>
      <c r="R81" s="296"/>
      <c r="S81" s="296"/>
      <c r="T81" s="296"/>
      <c r="U81" s="296"/>
      <c r="V81" s="296"/>
      <c r="W81" s="316"/>
      <c r="X81" s="317"/>
      <c r="Y81" s="315"/>
      <c r="Z81" s="262"/>
    </row>
    <row r="82" spans="1:26">
      <c r="A82" s="1" t="s">
        <v>59</v>
      </c>
      <c r="K82" s="267"/>
      <c r="L82" s="296"/>
      <c r="M82" s="296"/>
      <c r="N82" s="296"/>
      <c r="O82" s="296"/>
      <c r="P82" s="296"/>
      <c r="Q82" s="296"/>
      <c r="R82" s="296"/>
      <c r="S82" s="296"/>
      <c r="T82" s="296"/>
      <c r="U82" s="296"/>
      <c r="V82" s="296"/>
      <c r="W82" s="313"/>
      <c r="X82" s="318"/>
      <c r="Y82" s="315"/>
      <c r="Z82" s="262"/>
    </row>
    <row r="83" spans="1:26">
      <c r="K83" s="268"/>
      <c r="L83" s="296"/>
      <c r="M83" s="296"/>
      <c r="N83" s="296"/>
      <c r="O83" s="296"/>
      <c r="P83" s="296"/>
      <c r="Q83" s="296"/>
      <c r="R83" s="296"/>
      <c r="S83" s="296"/>
      <c r="T83" s="296"/>
      <c r="U83" s="296"/>
      <c r="V83" s="296"/>
      <c r="W83" s="313"/>
      <c r="X83" s="318"/>
      <c r="Y83" s="315"/>
      <c r="Z83" s="262"/>
    </row>
    <row r="84" spans="1:26">
      <c r="A84" s="1" t="s">
        <v>60</v>
      </c>
      <c r="L84" s="296"/>
      <c r="M84" s="296"/>
      <c r="N84" s="296"/>
      <c r="O84" s="296"/>
      <c r="P84" s="296"/>
      <c r="Q84" s="296"/>
      <c r="R84" s="296"/>
      <c r="S84" s="296"/>
      <c r="T84" s="296"/>
      <c r="U84" s="296"/>
      <c r="V84" s="296"/>
      <c r="W84" s="319"/>
      <c r="X84" s="315"/>
      <c r="Y84" s="296"/>
    </row>
    <row r="85" spans="1:26">
      <c r="L85" s="296"/>
      <c r="M85" s="296"/>
      <c r="N85" s="296"/>
      <c r="O85" s="296"/>
      <c r="P85" s="296"/>
      <c r="Q85" s="296"/>
      <c r="R85" s="296"/>
      <c r="S85" s="296"/>
      <c r="T85" s="296"/>
      <c r="U85" s="296"/>
      <c r="V85" s="296"/>
      <c r="W85" s="315"/>
      <c r="X85" s="315"/>
      <c r="Y85" s="296"/>
    </row>
    <row r="86" spans="1:26">
      <c r="L86" s="296"/>
      <c r="M86" s="296"/>
      <c r="N86" s="296"/>
      <c r="O86" s="296"/>
      <c r="P86" s="296"/>
      <c r="Q86" s="296"/>
      <c r="R86" s="296"/>
      <c r="S86" s="296"/>
      <c r="T86" s="296"/>
      <c r="U86" s="296"/>
      <c r="V86" s="296"/>
      <c r="W86" s="296"/>
      <c r="X86" s="296"/>
      <c r="Y86" s="296"/>
    </row>
    <row r="87" spans="1:26">
      <c r="O87" s="296"/>
      <c r="P87" s="296"/>
      <c r="Q87" s="296"/>
      <c r="R87" s="296"/>
      <c r="S87" s="296"/>
      <c r="T87" s="296"/>
      <c r="U87" s="296"/>
      <c r="V87" s="296"/>
      <c r="W87" s="296"/>
      <c r="X87" s="296"/>
      <c r="Y87" s="296"/>
    </row>
    <row r="88" spans="1:26">
      <c r="A88" s="155"/>
    </row>
  </sheetData>
  <mergeCells count="31">
    <mergeCell ref="L67:M67"/>
    <mergeCell ref="L68:M68"/>
    <mergeCell ref="L69:M69"/>
    <mergeCell ref="L70:M70"/>
    <mergeCell ref="D44:E44"/>
    <mergeCell ref="F44:J44"/>
    <mergeCell ref="L44:M44"/>
    <mergeCell ref="N44:R44"/>
    <mergeCell ref="L65:M65"/>
    <mergeCell ref="L66:M66"/>
    <mergeCell ref="S26:W26"/>
    <mergeCell ref="D27:E27"/>
    <mergeCell ref="F27:J27"/>
    <mergeCell ref="L27:M27"/>
    <mergeCell ref="N27:R27"/>
    <mergeCell ref="D43:E43"/>
    <mergeCell ref="F43:J43"/>
    <mergeCell ref="L43:M43"/>
    <mergeCell ref="N43:R43"/>
    <mergeCell ref="N26:R26"/>
    <mergeCell ref="K19:M19"/>
    <mergeCell ref="K20:M20"/>
    <mergeCell ref="D26:E26"/>
    <mergeCell ref="F26:J26"/>
    <mergeCell ref="L26:M26"/>
    <mergeCell ref="R17:S17"/>
    <mergeCell ref="C7:H7"/>
    <mergeCell ref="C8:J8"/>
    <mergeCell ref="D17:I17"/>
    <mergeCell ref="K17:M17"/>
    <mergeCell ref="N17:Q17"/>
  </mergeCells>
  <printOptions horizontalCentered="1" verticalCentered="1"/>
  <pageMargins left="3.937007874015748E-2" right="3.937007874015748E-2" top="0" bottom="0" header="0.31496062992125984" footer="0.31496062992125984"/>
  <pageSetup paperSize="8" scale="4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90"/>
  <sheetViews>
    <sheetView tabSelected="1" topLeftCell="G46" workbookViewId="0">
      <selection activeCell="J65" sqref="J65"/>
    </sheetView>
  </sheetViews>
  <sheetFormatPr defaultRowHeight="15"/>
  <cols>
    <col min="1" max="1" width="21.42578125" style="1" hidden="1" customWidth="1"/>
    <col min="2" max="2" width="11.140625" style="2" customWidth="1"/>
    <col min="3" max="3" width="59.7109375" style="2" customWidth="1"/>
    <col min="4" max="10" width="12.7109375" style="2" customWidth="1"/>
    <col min="11" max="11" width="16.85546875" style="2" customWidth="1"/>
    <col min="12" max="23" width="12.7109375" style="2" customWidth="1"/>
    <col min="24" max="24" width="11" style="2" bestFit="1" customWidth="1"/>
    <col min="25" max="25" width="10.5703125" style="2" bestFit="1" customWidth="1"/>
    <col min="26" max="26" width="10.7109375" style="2" bestFit="1" customWidth="1"/>
    <col min="27" max="27" width="11" style="2" bestFit="1" customWidth="1"/>
    <col min="28" max="16384" width="9.140625" style="2"/>
  </cols>
  <sheetData>
    <row r="1" spans="1:32" ht="20.25">
      <c r="C1" s="3" t="s">
        <v>0</v>
      </c>
      <c r="D1" s="4"/>
      <c r="E1" s="4"/>
      <c r="F1" s="4"/>
      <c r="G1" s="4"/>
      <c r="H1" s="4"/>
      <c r="I1" s="4"/>
      <c r="J1" s="4"/>
      <c r="K1" s="4"/>
      <c r="L1" s="4"/>
      <c r="M1" s="4"/>
      <c r="N1" s="4"/>
      <c r="O1" s="4"/>
      <c r="P1" s="4"/>
      <c r="Q1" s="4"/>
      <c r="R1" s="4"/>
      <c r="S1" s="4"/>
      <c r="T1" s="4"/>
      <c r="U1" s="4"/>
      <c r="V1" s="4"/>
      <c r="W1" s="4"/>
      <c r="X1" s="4"/>
      <c r="Y1" s="4"/>
      <c r="Z1" s="4"/>
      <c r="AA1" s="4"/>
      <c r="AB1" s="5"/>
    </row>
    <row r="2" spans="1:32" ht="20.25">
      <c r="C2" s="6" t="str">
        <f>dms_TradingName</f>
        <v>ActewAGL Distribution</v>
      </c>
      <c r="D2" s="4"/>
      <c r="E2" s="4"/>
      <c r="F2" s="4"/>
      <c r="G2" s="4"/>
      <c r="H2" s="4"/>
      <c r="I2" s="4"/>
      <c r="J2" s="4"/>
      <c r="K2" s="4"/>
      <c r="L2" s="4"/>
      <c r="M2" s="4"/>
      <c r="N2" s="4"/>
      <c r="O2" s="4"/>
      <c r="P2" s="4"/>
      <c r="Q2" s="4"/>
      <c r="R2" s="4"/>
      <c r="S2" s="4"/>
      <c r="T2" s="4"/>
      <c r="U2" s="4"/>
      <c r="V2" s="4"/>
      <c r="W2" s="4"/>
      <c r="X2" s="4"/>
      <c r="Y2" s="4"/>
      <c r="Z2" s="4"/>
      <c r="AA2" s="4"/>
      <c r="AB2" s="5"/>
    </row>
    <row r="3" spans="1:32" ht="20.25">
      <c r="C3" s="3" t="str">
        <f>CONCATENATE(FRCP_y1," to ",FRCP_y5)</f>
        <v>2016-17 to 2020-21</v>
      </c>
      <c r="D3" s="4"/>
      <c r="E3" s="4"/>
      <c r="F3" s="4"/>
      <c r="G3" s="4"/>
      <c r="H3" s="4"/>
      <c r="I3" s="4"/>
      <c r="J3" s="4"/>
      <c r="K3" s="4"/>
      <c r="L3" s="4"/>
      <c r="M3" s="4"/>
      <c r="N3" s="4"/>
      <c r="O3" s="4"/>
      <c r="P3" s="4"/>
      <c r="Q3" s="4"/>
      <c r="R3" s="4"/>
      <c r="S3" s="4"/>
      <c r="T3" s="4"/>
      <c r="U3" s="4"/>
      <c r="V3" s="4"/>
      <c r="W3" s="4"/>
      <c r="X3" s="4"/>
      <c r="Y3" s="4"/>
      <c r="Z3" s="4"/>
      <c r="AA3" s="4"/>
      <c r="AB3" s="5"/>
    </row>
    <row r="4" spans="1:32" ht="23.25">
      <c r="C4" s="7" t="s">
        <v>69</v>
      </c>
      <c r="D4" s="7"/>
      <c r="E4" s="7"/>
      <c r="F4" s="7"/>
      <c r="G4" s="7"/>
      <c r="H4" s="7"/>
      <c r="I4" s="7"/>
      <c r="J4" s="7"/>
      <c r="K4" s="7"/>
      <c r="L4" s="7"/>
      <c r="M4" s="7"/>
      <c r="N4" s="7"/>
      <c r="O4" s="7"/>
      <c r="P4" s="7"/>
      <c r="Q4" s="7"/>
      <c r="R4" s="7"/>
      <c r="S4" s="7"/>
      <c r="T4" s="7"/>
      <c r="U4" s="7"/>
      <c r="V4" s="7"/>
      <c r="W4" s="7"/>
      <c r="X4" s="7"/>
      <c r="Y4" s="7"/>
      <c r="Z4" s="7"/>
      <c r="AA4" s="7"/>
      <c r="AB4" s="8"/>
    </row>
    <row r="6" spans="1:32">
      <c r="C6" s="9"/>
      <c r="D6" s="9"/>
      <c r="E6" s="9"/>
      <c r="F6" s="9"/>
      <c r="G6" s="9"/>
      <c r="H6" s="9"/>
      <c r="I6" s="9"/>
      <c r="J6" s="9"/>
      <c r="K6" s="10"/>
      <c r="L6" s="10"/>
      <c r="M6" s="10"/>
      <c r="N6" s="10"/>
      <c r="O6" s="10"/>
      <c r="P6" s="10"/>
      <c r="Q6" s="10"/>
      <c r="R6" s="10"/>
      <c r="S6" s="10"/>
      <c r="T6" s="10"/>
      <c r="U6" s="10"/>
      <c r="V6" s="10"/>
      <c r="W6" s="10"/>
      <c r="X6" s="10"/>
      <c r="Y6" s="10"/>
      <c r="Z6" s="10"/>
      <c r="AA6" s="10"/>
      <c r="AB6" s="10"/>
    </row>
    <row r="7" spans="1:32">
      <c r="C7" s="438" t="s">
        <v>1</v>
      </c>
      <c r="D7" s="438"/>
      <c r="E7" s="438"/>
      <c r="F7" s="438"/>
      <c r="G7" s="438"/>
      <c r="H7" s="438"/>
      <c r="I7" s="11"/>
      <c r="J7" s="11"/>
      <c r="K7"/>
      <c r="L7"/>
      <c r="M7"/>
      <c r="N7"/>
      <c r="O7"/>
      <c r="P7"/>
      <c r="Q7"/>
      <c r="R7"/>
      <c r="S7"/>
      <c r="T7"/>
      <c r="U7"/>
      <c r="V7"/>
      <c r="W7"/>
      <c r="X7"/>
      <c r="Y7"/>
      <c r="Z7"/>
      <c r="AA7"/>
      <c r="AB7" s="12"/>
    </row>
    <row r="8" spans="1:32">
      <c r="C8" s="439" t="s">
        <v>2</v>
      </c>
      <c r="D8" s="439"/>
      <c r="E8" s="439"/>
      <c r="F8" s="439"/>
      <c r="G8" s="439"/>
      <c r="H8" s="439"/>
      <c r="I8" s="439"/>
      <c r="J8" s="439"/>
      <c r="K8"/>
      <c r="L8"/>
      <c r="M8"/>
      <c r="N8"/>
      <c r="O8"/>
      <c r="P8"/>
      <c r="Q8"/>
      <c r="R8"/>
      <c r="S8"/>
      <c r="T8"/>
      <c r="U8"/>
      <c r="V8"/>
      <c r="W8"/>
      <c r="X8"/>
      <c r="Y8"/>
      <c r="Z8"/>
      <c r="AA8"/>
      <c r="AB8" s="13"/>
    </row>
    <row r="9" spans="1:32">
      <c r="C9" s="14"/>
      <c r="D9" s="14"/>
      <c r="E9" s="14"/>
      <c r="F9" s="14"/>
      <c r="G9" s="14"/>
      <c r="H9" s="14"/>
      <c r="I9" s="14"/>
      <c r="J9" s="14"/>
      <c r="K9" s="14"/>
      <c r="L9" s="14"/>
      <c r="M9" s="14"/>
      <c r="N9" s="14"/>
      <c r="O9" s="14"/>
      <c r="P9" s="14"/>
      <c r="Q9" s="14"/>
      <c r="R9" s="14"/>
      <c r="S9" s="14"/>
      <c r="T9" s="14"/>
      <c r="U9" s="14"/>
      <c r="V9" s="14"/>
      <c r="W9" s="13"/>
      <c r="X9" s="13"/>
      <c r="Y9" s="13"/>
      <c r="Z9" s="13"/>
      <c r="AA9" s="13"/>
      <c r="AB9" s="13"/>
    </row>
    <row r="10" spans="1:32" ht="15.75" thickBot="1"/>
    <row r="11" spans="1:32" ht="16.5" thickBot="1">
      <c r="C11" s="15" t="s">
        <v>3</v>
      </c>
      <c r="D11" s="16"/>
      <c r="E11" s="16"/>
      <c r="F11" s="16"/>
      <c r="G11" s="16"/>
      <c r="H11" s="16"/>
      <c r="I11" s="16"/>
      <c r="J11" s="16"/>
      <c r="K11" s="16"/>
      <c r="L11" s="16"/>
      <c r="M11" s="16"/>
      <c r="N11" s="16"/>
      <c r="O11" s="16"/>
      <c r="P11" s="16"/>
      <c r="Q11" s="16"/>
      <c r="R11" s="16"/>
      <c r="S11" s="16"/>
      <c r="T11" s="16"/>
      <c r="U11" s="16"/>
      <c r="V11" s="16"/>
      <c r="W11" s="16"/>
      <c r="X11" s="16"/>
      <c r="Y11" s="16"/>
      <c r="Z11" s="16"/>
      <c r="AA11" s="17"/>
      <c r="AB11" s="13"/>
    </row>
    <row r="12" spans="1:32" ht="18.75" thickBot="1">
      <c r="A12" s="18"/>
      <c r="C12" s="19"/>
      <c r="D12" s="20">
        <v>39538</v>
      </c>
      <c r="E12" s="20">
        <v>39629</v>
      </c>
      <c r="F12" s="20">
        <v>39721</v>
      </c>
      <c r="G12" s="20">
        <v>39813</v>
      </c>
      <c r="H12" s="20">
        <v>39903</v>
      </c>
      <c r="I12" s="20">
        <v>39994</v>
      </c>
      <c r="J12" s="20">
        <v>40086</v>
      </c>
      <c r="K12" s="20">
        <v>40178</v>
      </c>
      <c r="L12" s="20">
        <v>40268</v>
      </c>
      <c r="M12" s="20">
        <v>40359</v>
      </c>
      <c r="N12" s="20">
        <v>40451</v>
      </c>
      <c r="O12" s="20">
        <v>40543</v>
      </c>
      <c r="P12" s="20">
        <v>40633</v>
      </c>
      <c r="Q12" s="20">
        <v>40724</v>
      </c>
      <c r="R12" s="20">
        <v>40816</v>
      </c>
      <c r="S12" s="20">
        <v>40908</v>
      </c>
      <c r="T12" s="20">
        <v>40999</v>
      </c>
      <c r="U12" s="20">
        <v>41090</v>
      </c>
      <c r="V12" s="20">
        <v>41182</v>
      </c>
      <c r="W12" s="20">
        <v>41274</v>
      </c>
      <c r="X12" s="20">
        <v>41364</v>
      </c>
      <c r="Y12" s="20">
        <v>41455</v>
      </c>
      <c r="Z12" s="20">
        <v>41547</v>
      </c>
      <c r="AA12" s="20">
        <v>41639</v>
      </c>
      <c r="AB12" s="13"/>
      <c r="AC12" s="13"/>
      <c r="AD12" s="13"/>
      <c r="AE12" s="13"/>
      <c r="AF12" s="21"/>
    </row>
    <row r="13" spans="1:32" s="22" customFormat="1">
      <c r="A13" s="1"/>
      <c r="C13" s="23" t="s">
        <v>4</v>
      </c>
      <c r="D13" s="24">
        <v>162.19999999999999</v>
      </c>
      <c r="E13" s="25">
        <v>164.6</v>
      </c>
      <c r="F13" s="25">
        <v>166.5</v>
      </c>
      <c r="G13" s="25">
        <v>166</v>
      </c>
      <c r="H13" s="25">
        <v>166.2</v>
      </c>
      <c r="I13" s="26">
        <v>167</v>
      </c>
      <c r="J13" s="26">
        <v>168.6</v>
      </c>
      <c r="K13" s="26">
        <v>169.5</v>
      </c>
      <c r="L13" s="26">
        <v>171</v>
      </c>
      <c r="M13" s="27">
        <v>172.1</v>
      </c>
      <c r="N13" s="27">
        <v>173.3</v>
      </c>
      <c r="O13" s="27">
        <v>174</v>
      </c>
      <c r="P13" s="28">
        <v>176.7</v>
      </c>
      <c r="Q13" s="28">
        <v>178.3</v>
      </c>
      <c r="R13" s="28">
        <v>179.4</v>
      </c>
      <c r="S13" s="28">
        <v>179.4</v>
      </c>
      <c r="T13" s="29"/>
      <c r="U13" s="30"/>
      <c r="V13" s="30"/>
      <c r="W13" s="30"/>
      <c r="X13" s="30"/>
      <c r="Y13" s="30"/>
      <c r="Z13" s="30"/>
      <c r="AA13" s="31"/>
    </row>
    <row r="14" spans="1:32" s="22" customFormat="1">
      <c r="A14" s="1"/>
      <c r="C14" s="32" t="s">
        <v>5</v>
      </c>
      <c r="D14" s="33"/>
      <c r="E14" s="34"/>
      <c r="F14" s="34"/>
      <c r="G14" s="34"/>
      <c r="H14" s="34"/>
      <c r="I14" s="34"/>
      <c r="J14" s="34"/>
      <c r="K14" s="34"/>
      <c r="L14" s="34"/>
      <c r="M14" s="34"/>
      <c r="N14" s="34"/>
      <c r="O14" s="35"/>
      <c r="P14" s="36">
        <v>98.3</v>
      </c>
      <c r="Q14" s="36">
        <v>99.2</v>
      </c>
      <c r="R14" s="36">
        <v>99.8</v>
      </c>
      <c r="S14" s="36">
        <v>99.8</v>
      </c>
      <c r="T14" s="36">
        <v>99.9</v>
      </c>
      <c r="U14" s="36">
        <v>100.4</v>
      </c>
      <c r="V14" s="36">
        <v>101.8</v>
      </c>
      <c r="W14" s="36">
        <v>102</v>
      </c>
      <c r="X14" s="36">
        <v>102.4</v>
      </c>
      <c r="Y14" s="36">
        <v>102.8</v>
      </c>
      <c r="Z14" s="36">
        <v>104</v>
      </c>
      <c r="AA14" s="37">
        <v>104.8</v>
      </c>
    </row>
    <row r="15" spans="1:32" ht="15.75" thickBot="1">
      <c r="C15" s="14"/>
      <c r="D15" s="14"/>
      <c r="E15" s="14"/>
      <c r="F15" s="14"/>
      <c r="G15" s="14"/>
      <c r="H15" s="14"/>
      <c r="I15" s="14"/>
      <c r="J15" s="14"/>
      <c r="K15" s="14"/>
      <c r="L15" s="14"/>
      <c r="M15" s="14"/>
      <c r="N15" s="14"/>
      <c r="O15" s="14"/>
      <c r="P15" s="14"/>
      <c r="Q15" s="14"/>
      <c r="R15" s="14"/>
      <c r="S15" s="14"/>
      <c r="T15" s="14"/>
      <c r="U15" s="14"/>
      <c r="V15" s="14"/>
      <c r="W15" s="13"/>
      <c r="X15" s="13"/>
      <c r="Y15" s="13"/>
      <c r="Z15" s="13"/>
      <c r="AA15" s="13"/>
      <c r="AB15" s="13"/>
    </row>
    <row r="16" spans="1:32" ht="16.5" thickBot="1">
      <c r="A16" s="38"/>
      <c r="C16" s="15" t="s">
        <v>6</v>
      </c>
      <c r="D16" s="16"/>
      <c r="E16" s="16"/>
      <c r="F16" s="16"/>
      <c r="G16" s="16"/>
      <c r="H16" s="16"/>
      <c r="I16" s="16"/>
      <c r="J16" s="16"/>
      <c r="K16" s="16"/>
      <c r="L16" s="16"/>
      <c r="M16" s="16"/>
      <c r="N16" s="16"/>
      <c r="O16" s="16"/>
      <c r="P16" s="16"/>
      <c r="Q16" s="16"/>
      <c r="R16" s="16"/>
      <c r="S16" s="17"/>
      <c r="T16"/>
      <c r="U16"/>
      <c r="V16"/>
      <c r="W16"/>
      <c r="X16"/>
      <c r="Y16"/>
      <c r="Z16" s="13"/>
      <c r="AA16" s="13"/>
      <c r="AB16" s="13"/>
      <c r="AC16" s="13"/>
      <c r="AD16" s="13"/>
    </row>
    <row r="17" spans="1:37" ht="18.75" thickBot="1">
      <c r="A17" s="38"/>
      <c r="C17" s="39"/>
      <c r="D17" s="440" t="s">
        <v>7</v>
      </c>
      <c r="E17" s="441"/>
      <c r="F17" s="441"/>
      <c r="G17" s="441"/>
      <c r="H17" s="441"/>
      <c r="I17" s="442"/>
      <c r="J17" s="40"/>
      <c r="K17" s="495"/>
      <c r="L17" s="496"/>
      <c r="M17" s="497"/>
      <c r="N17" s="440" t="s">
        <v>7</v>
      </c>
      <c r="O17" s="441"/>
      <c r="P17" s="441"/>
      <c r="Q17" s="446"/>
      <c r="R17" s="436" t="s">
        <v>8</v>
      </c>
      <c r="S17" s="437"/>
      <c r="T17"/>
      <c r="U17"/>
      <c r="V17"/>
      <c r="W17"/>
      <c r="X17"/>
      <c r="Y17"/>
    </row>
    <row r="18" spans="1:37" ht="18.75" thickBot="1">
      <c r="A18" s="18"/>
      <c r="C18" s="41"/>
      <c r="D18" s="42" t="str">
        <f>PRCP_y5</f>
        <v>2009-10</v>
      </c>
      <c r="E18" s="43" t="str">
        <f>CRCP_y1</f>
        <v>2010-11</v>
      </c>
      <c r="F18" s="44" t="str">
        <f>CRCP_y2</f>
        <v>2011-12</v>
      </c>
      <c r="G18" s="44" t="str">
        <f>CRCP_y3</f>
        <v>2012-13</v>
      </c>
      <c r="H18" s="44" t="str">
        <f>CRCP_y4</f>
        <v>2013-14</v>
      </c>
      <c r="I18" s="45" t="str">
        <f>CRCP_y5</f>
        <v>2014-15</v>
      </c>
      <c r="J18" s="46"/>
      <c r="K18" s="47"/>
      <c r="L18" s="48"/>
      <c r="M18" s="49"/>
      <c r="N18" s="50" t="str">
        <f>PRCP_y5</f>
        <v>2009-10</v>
      </c>
      <c r="O18" s="43" t="str">
        <f>CRCP_y1</f>
        <v>2010-11</v>
      </c>
      <c r="P18" s="44" t="str">
        <f>CRCP_y2</f>
        <v>2011-12</v>
      </c>
      <c r="Q18" s="44" t="str">
        <f>CRCP_y3</f>
        <v>2012-13</v>
      </c>
      <c r="R18" s="44" t="str">
        <f>CRCP_y4</f>
        <v>2013-14</v>
      </c>
      <c r="S18" s="45" t="str">
        <f>CRCP_y5</f>
        <v>2014-15</v>
      </c>
      <c r="T18" s="51" t="s">
        <v>9</v>
      </c>
      <c r="U18"/>
      <c r="V18"/>
      <c r="W18"/>
      <c r="X18"/>
      <c r="Y18"/>
    </row>
    <row r="19" spans="1:37" ht="25.5" customHeight="1">
      <c r="C19" s="52" t="s">
        <v>10</v>
      </c>
      <c r="D19" s="53">
        <f>+AVERAGE(D13:G13)</f>
        <v>164.82499999999999</v>
      </c>
      <c r="E19" s="54">
        <f>+AVERAGE(H13:K13)</f>
        <v>167.82499999999999</v>
      </c>
      <c r="F19" s="54">
        <f>+AVERAGE(L13:O13)</f>
        <v>172.60000000000002</v>
      </c>
      <c r="G19" s="27">
        <f>+AVERAGE(P13:S13)</f>
        <v>178.45</v>
      </c>
      <c r="H19" s="55"/>
      <c r="I19" s="56"/>
      <c r="J19" s="46"/>
      <c r="K19" s="447" t="s">
        <v>65</v>
      </c>
      <c r="L19" s="448"/>
      <c r="M19" s="449"/>
      <c r="N19" s="303">
        <f>1.82011/100</f>
        <v>1.8201099999999998E-2</v>
      </c>
      <c r="O19" s="303">
        <f>2.84523/100</f>
        <v>2.84523E-2</v>
      </c>
      <c r="P19" s="303">
        <f>3.38934/100</f>
        <v>3.3893399999999997E-2</v>
      </c>
      <c r="Q19" s="303">
        <f>1.76278015613196/100</f>
        <v>1.76278015613196E-2</v>
      </c>
      <c r="R19" s="303">
        <f>2.44988864142539/100</f>
        <v>2.4498886414253903E-2</v>
      </c>
      <c r="S19" s="303">
        <f>2.48792270531402/100</f>
        <v>2.4879227053140197E-2</v>
      </c>
      <c r="T19" s="57">
        <v>2.1899999999999999E-2</v>
      </c>
      <c r="U19"/>
      <c r="V19"/>
      <c r="W19"/>
      <c r="X19"/>
      <c r="Y19"/>
      <c r="Z19" s="58"/>
    </row>
    <row r="20" spans="1:37" ht="25.5" customHeight="1" thickBot="1">
      <c r="C20" s="288" t="s">
        <v>11</v>
      </c>
      <c r="D20" s="289"/>
      <c r="E20" s="290"/>
      <c r="F20" s="291"/>
      <c r="G20" s="292">
        <f>+AVERAGE(P14:S14)</f>
        <v>99.275000000000006</v>
      </c>
      <c r="H20" s="293">
        <f>+AVERAGE(T14:W14)</f>
        <v>101.02500000000001</v>
      </c>
      <c r="I20" s="294">
        <f>+AVERAGE(X14:AA14)</f>
        <v>103.5</v>
      </c>
      <c r="J20" s="46"/>
      <c r="K20" s="450" t="str">
        <f>CONCATENATE("Reconstructed cumulative index (",CRCP_y5,"=1)")</f>
        <v>Reconstructed cumulative index (2014-15=1)</v>
      </c>
      <c r="L20" s="451"/>
      <c r="M20" s="452"/>
      <c r="N20" s="59">
        <f t="shared" ref="N20:S20" si="0">O20/(1+O19)</f>
        <v>0.86130811578494448</v>
      </c>
      <c r="O20" s="59">
        <f t="shared" si="0"/>
        <v>0.88581431268769251</v>
      </c>
      <c r="P20" s="59">
        <f t="shared" si="0"/>
        <v>0.91583757151334155</v>
      </c>
      <c r="Q20" s="59">
        <f t="shared" si="0"/>
        <v>0.93198177448637953</v>
      </c>
      <c r="R20" s="59">
        <f t="shared" si="0"/>
        <v>0.95481429011967611</v>
      </c>
      <c r="S20" s="59">
        <f t="shared" si="0"/>
        <v>0.97856933163714643</v>
      </c>
      <c r="T20" s="60">
        <v>1</v>
      </c>
      <c r="U20"/>
      <c r="V20"/>
      <c r="W20"/>
      <c r="X20"/>
      <c r="Y20"/>
      <c r="Z20" s="61"/>
      <c r="AD20"/>
      <c r="AE20"/>
      <c r="AF20"/>
      <c r="AG20"/>
      <c r="AH20"/>
      <c r="AI20"/>
      <c r="AJ20"/>
      <c r="AK20"/>
    </row>
    <row r="21" spans="1:37" s="296" customFormat="1">
      <c r="A21" s="295"/>
      <c r="C21" s="297"/>
      <c r="D21" s="298"/>
      <c r="E21" s="298"/>
      <c r="F21" s="298"/>
      <c r="G21" s="287"/>
      <c r="H21" s="287"/>
      <c r="I21" s="287"/>
      <c r="J21" s="299"/>
      <c r="K21" s="300"/>
      <c r="L21" s="300"/>
      <c r="M21" s="300"/>
      <c r="N21" s="301"/>
      <c r="O21" s="301"/>
      <c r="P21" s="301"/>
      <c r="Q21" s="301"/>
      <c r="R21" s="301"/>
      <c r="S21" s="301"/>
      <c r="Z21" s="302"/>
    </row>
    <row r="22" spans="1:37" s="296" customFormat="1">
      <c r="A22" s="295"/>
      <c r="C22" s="297"/>
      <c r="D22" s="298"/>
      <c r="E22" s="298"/>
      <c r="F22" s="298"/>
      <c r="G22" s="287"/>
      <c r="H22" s="287"/>
      <c r="I22" s="287"/>
      <c r="J22" s="299"/>
      <c r="K22" s="300"/>
      <c r="L22" s="300"/>
      <c r="M22" s="300"/>
      <c r="N22" s="301"/>
      <c r="O22" s="301"/>
      <c r="P22" s="301"/>
      <c r="Q22" s="301"/>
      <c r="R22" s="301"/>
      <c r="S22" s="301"/>
      <c r="Z22" s="302"/>
    </row>
    <row r="23" spans="1:37" s="63" customFormat="1" ht="24.75" customHeight="1">
      <c r="A23" s="62"/>
      <c r="C23" s="64" t="str">
        <f>CONCATENATE("TABLE 7.5.1 - The carryover amounts that arise from applying the ECM during the ", FRCP_y1," to ",FRCP_y5, " regulatory control period")</f>
        <v>TABLE 7.5.1 - The carryover amounts that arise from applying the ECM during the 2016-17 to 2020-21 regulatory control period</v>
      </c>
      <c r="D23" s="64"/>
      <c r="E23" s="64"/>
      <c r="F23" s="64"/>
      <c r="G23" s="64"/>
      <c r="H23" s="64"/>
      <c r="I23" s="64"/>
      <c r="J23" s="64"/>
      <c r="K23" s="64"/>
      <c r="L23" s="64"/>
      <c r="M23" s="64"/>
      <c r="N23" s="64"/>
      <c r="O23" s="64"/>
      <c r="P23" s="64"/>
      <c r="Q23" s="64"/>
      <c r="R23" s="64"/>
      <c r="S23" s="64"/>
      <c r="T23" s="64"/>
      <c r="U23" s="64"/>
      <c r="V23" s="64"/>
      <c r="W23" s="64"/>
      <c r="X23" s="65"/>
      <c r="Y23" s="65"/>
      <c r="Z23" s="65"/>
      <c r="AA23" s="65"/>
      <c r="AB23" s="66"/>
      <c r="AD23"/>
      <c r="AE23"/>
      <c r="AF23"/>
      <c r="AG23"/>
      <c r="AH23"/>
      <c r="AI23"/>
      <c r="AJ23"/>
      <c r="AK23"/>
    </row>
    <row r="24" spans="1:37" ht="19.5" thickBot="1">
      <c r="A24" s="67"/>
      <c r="C24" s="14"/>
      <c r="D24" s="14"/>
      <c r="E24" s="14"/>
      <c r="F24" s="14"/>
      <c r="G24" s="14"/>
      <c r="H24" s="14"/>
      <c r="I24" s="14"/>
      <c r="J24" s="14"/>
      <c r="K24" s="14"/>
      <c r="L24" s="14"/>
      <c r="M24" s="14"/>
      <c r="N24" s="14"/>
      <c r="O24" s="14"/>
      <c r="P24" s="14"/>
      <c r="Q24" s="14"/>
      <c r="R24" s="14"/>
      <c r="S24" s="14"/>
      <c r="T24" s="14"/>
      <c r="U24" s="14"/>
      <c r="V24" s="14"/>
      <c r="W24" s="13"/>
      <c r="X24" s="13"/>
      <c r="Y24" s="13"/>
      <c r="Z24" s="13"/>
      <c r="AA24" s="13"/>
      <c r="AB24" s="13"/>
      <c r="AD24"/>
      <c r="AE24"/>
      <c r="AF24"/>
      <c r="AG24"/>
      <c r="AH24"/>
      <c r="AI24"/>
      <c r="AJ24"/>
      <c r="AK24"/>
    </row>
    <row r="25" spans="1:37" s="68" customFormat="1" ht="24.75" customHeight="1" thickBot="1">
      <c r="A25" s="38"/>
      <c r="C25" s="69" t="s">
        <v>70</v>
      </c>
      <c r="D25" s="70"/>
      <c r="E25" s="70"/>
      <c r="F25" s="70"/>
      <c r="G25" s="70"/>
      <c r="H25" s="70"/>
      <c r="I25" s="70"/>
      <c r="J25" s="70"/>
      <c r="K25" s="70"/>
      <c r="L25" s="70"/>
      <c r="M25" s="70"/>
      <c r="N25" s="70"/>
      <c r="O25" s="70"/>
      <c r="P25" s="70"/>
      <c r="Q25" s="70"/>
      <c r="R25" s="70"/>
      <c r="S25" s="70"/>
      <c r="T25" s="70"/>
      <c r="U25" s="70"/>
      <c r="V25" s="70"/>
      <c r="W25" s="71"/>
      <c r="X25" s="2"/>
      <c r="Y25"/>
      <c r="AD25"/>
      <c r="AE25"/>
      <c r="AF25"/>
      <c r="AG25"/>
      <c r="AH25"/>
      <c r="AI25"/>
      <c r="AJ25"/>
      <c r="AK25"/>
    </row>
    <row r="26" spans="1:37" ht="15.75">
      <c r="A26" s="72"/>
      <c r="C26" s="73"/>
      <c r="D26" s="453" t="s">
        <v>12</v>
      </c>
      <c r="E26" s="454"/>
      <c r="F26" s="455" t="s">
        <v>13</v>
      </c>
      <c r="G26" s="456"/>
      <c r="H26" s="456"/>
      <c r="I26" s="456"/>
      <c r="J26" s="457"/>
      <c r="K26" s="46"/>
      <c r="L26" s="453" t="s">
        <v>12</v>
      </c>
      <c r="M26" s="454"/>
      <c r="N26" s="466" t="s">
        <v>13</v>
      </c>
      <c r="O26" s="461"/>
      <c r="P26" s="461"/>
      <c r="Q26" s="461"/>
      <c r="R26" s="467"/>
      <c r="S26" s="468" t="s">
        <v>14</v>
      </c>
      <c r="T26" s="469"/>
      <c r="U26" s="469"/>
      <c r="V26" s="469"/>
      <c r="W26" s="470"/>
      <c r="Z26"/>
      <c r="AD26"/>
      <c r="AE26"/>
      <c r="AF26"/>
      <c r="AG26"/>
      <c r="AH26"/>
      <c r="AI26"/>
      <c r="AJ26"/>
      <c r="AK26"/>
    </row>
    <row r="27" spans="1:37" ht="15.75" thickBot="1">
      <c r="C27" s="74"/>
      <c r="D27" s="471" t="str">
        <f>CONCATENATE("$m, real ", (PRCP_y5))</f>
        <v>$m, real 2009-10</v>
      </c>
      <c r="E27" s="472"/>
      <c r="F27" s="473" t="str">
        <f>CONCATENATE("$m, real ", dms_DollarRealPrev_y5)</f>
        <v>$m, real June 2010</v>
      </c>
      <c r="G27" s="474"/>
      <c r="H27" s="474"/>
      <c r="I27" s="474"/>
      <c r="J27" s="475"/>
      <c r="K27" s="46"/>
      <c r="L27" s="471" t="str">
        <f>CONCATENATE("$m, real ", (CRCP_y5))</f>
        <v>$m, real 2014-15</v>
      </c>
      <c r="M27" s="472"/>
      <c r="N27" s="473" t="str">
        <f>CONCATENATE("$m, real ", dms_DollarReal)</f>
        <v>$m, real June 2016</v>
      </c>
      <c r="O27" s="474"/>
      <c r="P27" s="474"/>
      <c r="Q27" s="474"/>
      <c r="R27" s="476"/>
      <c r="S27" s="75"/>
      <c r="T27" s="76"/>
      <c r="U27" s="76"/>
      <c r="V27" s="76"/>
      <c r="W27" s="77"/>
      <c r="AD27"/>
      <c r="AE27"/>
      <c r="AF27"/>
      <c r="AG27"/>
      <c r="AH27"/>
      <c r="AI27"/>
      <c r="AJ27"/>
      <c r="AK27"/>
    </row>
    <row r="28" spans="1:37" ht="15.75" thickBot="1">
      <c r="C28" s="74"/>
      <c r="D28" s="78" t="str">
        <f>PRCP_y4</f>
        <v>2008-09</v>
      </c>
      <c r="E28" s="79" t="str">
        <f>PRCP_y5</f>
        <v>2009-10</v>
      </c>
      <c r="F28" s="80" t="str">
        <f>CRCP_y1</f>
        <v>2010-11</v>
      </c>
      <c r="G28" s="81" t="str">
        <f>CRCP_y2</f>
        <v>2011-12</v>
      </c>
      <c r="H28" s="81" t="str">
        <f>CRCP_y3</f>
        <v>2012-13</v>
      </c>
      <c r="I28" s="81" t="str">
        <f>CRCP_y4</f>
        <v>2013-14</v>
      </c>
      <c r="J28" s="82" t="str">
        <f>CRCP_y5</f>
        <v>2014-15</v>
      </c>
      <c r="K28" s="46"/>
      <c r="L28" s="83" t="str">
        <f>PRCP_y4</f>
        <v>2008-09</v>
      </c>
      <c r="M28" s="84" t="str">
        <f>PRCP_y5</f>
        <v>2009-10</v>
      </c>
      <c r="N28" s="80" t="str">
        <f>CRCP_y1</f>
        <v>2010-11</v>
      </c>
      <c r="O28" s="81" t="str">
        <f>CRCP_y2</f>
        <v>2011-12</v>
      </c>
      <c r="P28" s="81" t="str">
        <f>CRCP_y3</f>
        <v>2012-13</v>
      </c>
      <c r="Q28" s="81" t="str">
        <f>CRCP_y4</f>
        <v>2013-14</v>
      </c>
      <c r="R28" s="82" t="str">
        <f>CRCP_y5</f>
        <v>2014-15</v>
      </c>
      <c r="S28" s="85" t="str">
        <f t="array" ref="S28:W28">FRCP</f>
        <v>2016-17</v>
      </c>
      <c r="T28" s="86" t="str">
        <v>2017-18</v>
      </c>
      <c r="U28" s="86" t="str">
        <v>2018-19</v>
      </c>
      <c r="V28" s="86" t="str">
        <v>2019-20</v>
      </c>
      <c r="W28" s="87" t="str">
        <v>2020-21</v>
      </c>
      <c r="AD28"/>
      <c r="AE28"/>
      <c r="AF28"/>
      <c r="AG28"/>
      <c r="AH28"/>
      <c r="AI28"/>
      <c r="AJ28"/>
      <c r="AK28"/>
    </row>
    <row r="29" spans="1:37">
      <c r="A29" s="1" t="s">
        <v>15</v>
      </c>
      <c r="C29" s="433" t="s">
        <v>16</v>
      </c>
      <c r="D29" s="88"/>
      <c r="E29" s="89"/>
      <c r="F29" s="90">
        <v>20.671608948775262</v>
      </c>
      <c r="G29" s="91">
        <v>22.60161370447209</v>
      </c>
      <c r="H29" s="91">
        <v>23.090342497933278</v>
      </c>
      <c r="I29" s="91">
        <v>22.871101671886031</v>
      </c>
      <c r="J29" s="90">
        <v>23.155003189770881</v>
      </c>
      <c r="K29" s="46"/>
      <c r="L29" s="92"/>
      <c r="M29" s="93"/>
      <c r="N29" s="94">
        <f>+F29/$N$20</f>
        <v>24.000248656587196</v>
      </c>
      <c r="O29" s="95">
        <f>+G29/$N$20</f>
        <v>26.241031856380847</v>
      </c>
      <c r="P29" s="95">
        <f>+H29/$N$20</f>
        <v>26.80845805904212</v>
      </c>
      <c r="Q29" s="95">
        <f>+I29/$N$20</f>
        <v>26.55391404392223</v>
      </c>
      <c r="R29" s="96">
        <f>+J29/$N$20</f>
        <v>26.883530719629643</v>
      </c>
      <c r="S29" s="97"/>
      <c r="T29" s="97"/>
      <c r="U29" s="97"/>
      <c r="V29" s="97"/>
      <c r="W29" s="98"/>
      <c r="X29" s="58"/>
      <c r="Y29" s="61"/>
      <c r="AD29"/>
      <c r="AE29"/>
      <c r="AF29"/>
      <c r="AG29"/>
      <c r="AH29"/>
      <c r="AI29"/>
      <c r="AJ29"/>
      <c r="AK29"/>
    </row>
    <row r="30" spans="1:37">
      <c r="C30" s="99" t="s">
        <v>17</v>
      </c>
      <c r="D30" s="100"/>
      <c r="E30" s="101"/>
      <c r="F30" s="102"/>
      <c r="G30" s="103"/>
      <c r="H30" s="103"/>
      <c r="I30" s="103"/>
      <c r="J30" s="104"/>
      <c r="K30" s="105"/>
      <c r="L30" s="106"/>
      <c r="M30" s="107"/>
      <c r="N30" s="108"/>
      <c r="O30" s="109"/>
      <c r="P30" s="109"/>
      <c r="Q30" s="109"/>
      <c r="R30" s="110"/>
      <c r="S30" s="97"/>
      <c r="T30" s="97"/>
      <c r="U30" s="97"/>
      <c r="V30" s="97"/>
      <c r="W30" s="98"/>
      <c r="X30" s="58"/>
      <c r="Y30" s="58"/>
      <c r="AD30"/>
      <c r="AE30"/>
      <c r="AF30"/>
      <c r="AG30"/>
      <c r="AH30"/>
      <c r="AI30"/>
      <c r="AJ30"/>
      <c r="AK30"/>
    </row>
    <row r="31" spans="1:37">
      <c r="A31" s="1" t="s">
        <v>18</v>
      </c>
      <c r="C31" s="111" t="s">
        <v>19</v>
      </c>
      <c r="D31" s="112"/>
      <c r="E31" s="113"/>
      <c r="F31" s="114">
        <v>0.16924548354485897</v>
      </c>
      <c r="G31" s="115">
        <v>0.17998935212355752</v>
      </c>
      <c r="H31" s="115">
        <v>0.18935972004997531</v>
      </c>
      <c r="I31" s="116">
        <v>0.18974508871113654</v>
      </c>
      <c r="J31" s="117">
        <v>0.18913266495860159</v>
      </c>
      <c r="K31" s="105"/>
      <c r="L31" s="118"/>
      <c r="M31" s="119"/>
      <c r="N31" s="120">
        <f t="shared" ref="N31:R38" si="1">-F31/$N$20</f>
        <v>-0.19649818740024155</v>
      </c>
      <c r="O31" s="121">
        <f t="shared" si="1"/>
        <v>-0.20897208423436953</v>
      </c>
      <c r="P31" s="121">
        <f t="shared" si="1"/>
        <v>-0.21985131288052967</v>
      </c>
      <c r="Q31" s="121">
        <f t="shared" si="1"/>
        <v>-0.22029873541620384</v>
      </c>
      <c r="R31" s="122">
        <f t="shared" si="1"/>
        <v>-0.21958769631032379</v>
      </c>
      <c r="S31" s="97"/>
      <c r="T31" s="97"/>
      <c r="U31" s="97"/>
      <c r="V31" s="97"/>
      <c r="W31" s="98"/>
      <c r="X31" s="58"/>
      <c r="Y31" s="58"/>
      <c r="AD31"/>
      <c r="AE31"/>
      <c r="AF31"/>
      <c r="AG31"/>
      <c r="AH31"/>
      <c r="AI31"/>
      <c r="AJ31"/>
      <c r="AK31"/>
    </row>
    <row r="32" spans="1:37">
      <c r="A32" s="1" t="s">
        <v>20</v>
      </c>
      <c r="C32" s="111" t="s">
        <v>21</v>
      </c>
      <c r="D32" s="112"/>
      <c r="E32" s="113"/>
      <c r="F32" s="123">
        <v>1E-3</v>
      </c>
      <c r="G32" s="124">
        <v>1E-3</v>
      </c>
      <c r="H32" s="124">
        <v>1E-3</v>
      </c>
      <c r="I32" s="125">
        <v>1E-3</v>
      </c>
      <c r="J32" s="117">
        <v>1E-3</v>
      </c>
      <c r="K32" s="105"/>
      <c r="L32" s="118"/>
      <c r="M32" s="119"/>
      <c r="N32" s="120">
        <f t="shared" si="1"/>
        <v>-1.1610247037886785E-3</v>
      </c>
      <c r="O32" s="121">
        <f t="shared" si="1"/>
        <v>-1.1610247037886785E-3</v>
      </c>
      <c r="P32" s="121">
        <f t="shared" si="1"/>
        <v>-1.1610247037886785E-3</v>
      </c>
      <c r="Q32" s="121">
        <f t="shared" si="1"/>
        <v>-1.1610247037886785E-3</v>
      </c>
      <c r="R32" s="122">
        <f t="shared" si="1"/>
        <v>-1.1610247037886785E-3</v>
      </c>
      <c r="S32" s="97"/>
      <c r="T32" s="97"/>
      <c r="U32" s="97"/>
      <c r="V32" s="97"/>
      <c r="W32" s="98"/>
      <c r="X32" s="58"/>
      <c r="Y32" s="58"/>
      <c r="AD32"/>
      <c r="AE32"/>
      <c r="AF32"/>
      <c r="AG32"/>
      <c r="AH32"/>
      <c r="AI32"/>
      <c r="AJ32"/>
      <c r="AK32"/>
    </row>
    <row r="33" spans="1:37">
      <c r="A33" s="1" t="s">
        <v>22</v>
      </c>
      <c r="C33" s="126" t="s">
        <v>23</v>
      </c>
      <c r="D33" s="112"/>
      <c r="E33" s="113"/>
      <c r="F33" s="123">
        <v>8.5505012695854254E-2</v>
      </c>
      <c r="G33" s="124">
        <v>8.5505012695854241E-2</v>
      </c>
      <c r="H33" s="124">
        <v>8.5505012695854254E-2</v>
      </c>
      <c r="I33" s="125">
        <v>8.5505012695854241E-2</v>
      </c>
      <c r="J33" s="117">
        <v>8.5505012695854227E-2</v>
      </c>
      <c r="K33" s="127"/>
      <c r="L33" s="118"/>
      <c r="M33" s="119"/>
      <c r="N33" s="120">
        <f t="shared" si="1"/>
        <v>-9.9273432037651377E-2</v>
      </c>
      <c r="O33" s="121">
        <f t="shared" si="1"/>
        <v>-9.9273432037651363E-2</v>
      </c>
      <c r="P33" s="121">
        <f t="shared" si="1"/>
        <v>-9.9273432037651377E-2</v>
      </c>
      <c r="Q33" s="121">
        <f t="shared" si="1"/>
        <v>-9.9273432037651363E-2</v>
      </c>
      <c r="R33" s="122">
        <f t="shared" si="1"/>
        <v>-9.9273432037651349E-2</v>
      </c>
      <c r="S33" s="97"/>
      <c r="T33" s="97"/>
      <c r="U33" s="97"/>
      <c r="V33" s="97"/>
      <c r="W33" s="98"/>
      <c r="X33" s="128"/>
      <c r="Y33" s="58"/>
      <c r="AD33"/>
      <c r="AE33"/>
      <c r="AF33"/>
      <c r="AG33"/>
      <c r="AH33"/>
      <c r="AI33"/>
      <c r="AJ33"/>
      <c r="AK33"/>
    </row>
    <row r="34" spans="1:37">
      <c r="A34" s="1" t="s">
        <v>24</v>
      </c>
      <c r="C34" s="111" t="s">
        <v>25</v>
      </c>
      <c r="D34" s="112"/>
      <c r="E34" s="113"/>
      <c r="F34" s="123">
        <v>1.8704183500780319E-2</v>
      </c>
      <c r="G34" s="124">
        <v>1.9156645216366893E-2</v>
      </c>
      <c r="H34" s="124">
        <v>1.9620052162685562E-2</v>
      </c>
      <c r="I34" s="125">
        <v>2.0094669109266338E-2</v>
      </c>
      <c r="J34" s="117">
        <v>2.0521965038433329E-2</v>
      </c>
      <c r="K34" s="127"/>
      <c r="L34" s="118"/>
      <c r="M34" s="119"/>
      <c r="N34" s="120">
        <f t="shared" si="1"/>
        <v>-2.1716019108602557E-2</v>
      </c>
      <c r="O34" s="121">
        <f t="shared" si="1"/>
        <v>-2.2241338337917176E-2</v>
      </c>
      <c r="P34" s="121">
        <f t="shared" si="1"/>
        <v>-2.2779365250500425E-2</v>
      </c>
      <c r="Q34" s="121">
        <f t="shared" si="1"/>
        <v>-2.3330407250317459E-2</v>
      </c>
      <c r="R34" s="122">
        <f t="shared" si="1"/>
        <v>-2.3826508379908674E-2</v>
      </c>
      <c r="S34" s="97"/>
      <c r="T34" s="97"/>
      <c r="U34" s="97"/>
      <c r="V34" s="97"/>
      <c r="W34" s="98"/>
      <c r="X34" s="129"/>
      <c r="Y34" s="130"/>
      <c r="AD34"/>
      <c r="AE34"/>
      <c r="AF34"/>
      <c r="AG34"/>
      <c r="AH34"/>
      <c r="AI34"/>
      <c r="AJ34"/>
      <c r="AK34"/>
    </row>
    <row r="35" spans="1:37">
      <c r="A35" s="1" t="s">
        <v>26</v>
      </c>
      <c r="C35" s="126" t="s">
        <v>27</v>
      </c>
      <c r="D35" s="112"/>
      <c r="E35" s="113"/>
      <c r="F35" s="123">
        <v>4.6524407476390204</v>
      </c>
      <c r="G35" s="124">
        <v>4.6890496076503405</v>
      </c>
      <c r="H35" s="124">
        <v>4.7455125174317025</v>
      </c>
      <c r="I35" s="125">
        <v>4.8065091632546961</v>
      </c>
      <c r="J35" s="117">
        <v>4.870336345440986</v>
      </c>
      <c r="K35" s="105"/>
      <c r="L35" s="118"/>
      <c r="M35" s="119"/>
      <c r="N35" s="120">
        <f t="shared" si="1"/>
        <v>-5.4015986409219714</v>
      </c>
      <c r="O35" s="121">
        <f t="shared" si="1"/>
        <v>-5.4441024317726558</v>
      </c>
      <c r="P35" s="121">
        <f t="shared" si="1"/>
        <v>-5.5096572648766085</v>
      </c>
      <c r="Q35" s="121">
        <f t="shared" si="1"/>
        <v>-5.5804758775253527</v>
      </c>
      <c r="R35" s="122">
        <f t="shared" si="1"/>
        <v>-5.6545808128168558</v>
      </c>
      <c r="S35" s="97"/>
      <c r="T35" s="97"/>
      <c r="U35" s="97"/>
      <c r="V35" s="97"/>
      <c r="W35" s="98"/>
      <c r="X35" s="129"/>
      <c r="Y35" s="58"/>
    </row>
    <row r="36" spans="1:37">
      <c r="A36" s="1" t="s">
        <v>28</v>
      </c>
      <c r="C36" s="131" t="s">
        <v>29</v>
      </c>
      <c r="D36" s="112"/>
      <c r="E36" s="113"/>
      <c r="F36" s="114"/>
      <c r="G36" s="115"/>
      <c r="H36" s="115"/>
      <c r="I36" s="116"/>
      <c r="J36" s="132"/>
      <c r="K36" s="105"/>
      <c r="L36" s="118"/>
      <c r="M36" s="119"/>
      <c r="N36" s="120">
        <f t="shared" si="1"/>
        <v>0</v>
      </c>
      <c r="O36" s="121">
        <f t="shared" si="1"/>
        <v>0</v>
      </c>
      <c r="P36" s="121">
        <f t="shared" si="1"/>
        <v>0</v>
      </c>
      <c r="Q36" s="121">
        <f t="shared" si="1"/>
        <v>0</v>
      </c>
      <c r="R36" s="122">
        <f t="shared" si="1"/>
        <v>0</v>
      </c>
      <c r="S36" s="97"/>
      <c r="T36" s="97"/>
      <c r="U36" s="97"/>
      <c r="V36" s="97"/>
      <c r="W36" s="98"/>
      <c r="X36" s="129"/>
      <c r="Y36" s="58"/>
    </row>
    <row r="37" spans="1:37">
      <c r="A37" s="1" t="s">
        <v>30</v>
      </c>
      <c r="C37" s="131" t="s">
        <v>31</v>
      </c>
      <c r="D37" s="112"/>
      <c r="E37" s="113"/>
      <c r="F37" s="114"/>
      <c r="G37" s="115"/>
      <c r="H37" s="115"/>
      <c r="I37" s="115"/>
      <c r="J37" s="132"/>
      <c r="K37" s="105"/>
      <c r="L37" s="118"/>
      <c r="M37" s="119"/>
      <c r="N37" s="120">
        <f t="shared" si="1"/>
        <v>0</v>
      </c>
      <c r="O37" s="121">
        <f t="shared" si="1"/>
        <v>0</v>
      </c>
      <c r="P37" s="121">
        <f t="shared" si="1"/>
        <v>0</v>
      </c>
      <c r="Q37" s="121">
        <f t="shared" si="1"/>
        <v>0</v>
      </c>
      <c r="R37" s="122">
        <f t="shared" si="1"/>
        <v>0</v>
      </c>
      <c r="S37" s="97"/>
      <c r="T37" s="97"/>
      <c r="U37" s="97"/>
      <c r="V37" s="97"/>
      <c r="W37" s="98"/>
      <c r="X37" s="129"/>
      <c r="Y37" s="58"/>
    </row>
    <row r="38" spans="1:37" ht="15.75" thickBot="1">
      <c r="A38" s="1" t="s">
        <v>32</v>
      </c>
      <c r="C38" s="321" t="s">
        <v>33</v>
      </c>
      <c r="D38" s="112"/>
      <c r="E38" s="113"/>
      <c r="F38" s="133">
        <v>-0.1249780390442808</v>
      </c>
      <c r="G38" s="134">
        <v>-0.33628173060791111</v>
      </c>
      <c r="H38" s="134">
        <v>-0.58679454904112105</v>
      </c>
      <c r="I38" s="134">
        <v>-0.8561964028688861</v>
      </c>
      <c r="J38" s="135"/>
      <c r="K38" s="105"/>
      <c r="L38" s="136"/>
      <c r="M38" s="137"/>
      <c r="N38" s="120">
        <f t="shared" si="1"/>
        <v>0.14510259076147602</v>
      </c>
      <c r="O38" s="121">
        <f t="shared" si="1"/>
        <v>0.39043139666859417</v>
      </c>
      <c r="P38" s="121">
        <f t="shared" si="1"/>
        <v>0.68128296748527872</v>
      </c>
      <c r="Q38" s="121">
        <f t="shared" si="1"/>
        <v>0.99406517502578051</v>
      </c>
      <c r="R38" s="122">
        <f t="shared" si="1"/>
        <v>0</v>
      </c>
      <c r="S38" s="97"/>
      <c r="T38" s="97"/>
      <c r="U38" s="97"/>
      <c r="V38" s="97"/>
      <c r="W38" s="98"/>
      <c r="X38" s="129"/>
      <c r="Y38" s="58"/>
    </row>
    <row r="39" spans="1:37" ht="15.75" thickBot="1">
      <c r="C39" s="138" t="s">
        <v>73</v>
      </c>
      <c r="D39" s="139"/>
      <c r="E39" s="140"/>
      <c r="F39" s="141">
        <f>F29-SUM(F31:F38)</f>
        <v>15.86969156043903</v>
      </c>
      <c r="G39" s="142">
        <f>G29-SUM(G31:G38)</f>
        <v>17.963194817393884</v>
      </c>
      <c r="H39" s="142">
        <f>H29-SUM(H31:H38)</f>
        <v>18.636139744634182</v>
      </c>
      <c r="I39" s="142">
        <f>I29-SUM(I31:I38)</f>
        <v>18.624444140983965</v>
      </c>
      <c r="J39" s="143">
        <f>J29-SUM(J31:J38)</f>
        <v>17.988507201637006</v>
      </c>
      <c r="K39" s="105"/>
      <c r="L39" s="144"/>
      <c r="M39" s="145"/>
      <c r="N39" s="322">
        <f>+SUM(N29:N38)</f>
        <v>18.425103943176417</v>
      </c>
      <c r="O39" s="322">
        <f>+SUM(O29:O38)</f>
        <v>20.855712941963059</v>
      </c>
      <c r="P39" s="322">
        <f>+SUM(P29:P38)</f>
        <v>21.637018626778321</v>
      </c>
      <c r="Q39" s="322">
        <f>+SUM(Q29:Q38)</f>
        <v>21.6234397420147</v>
      </c>
      <c r="R39" s="322">
        <f>+SUM(R29:R38)</f>
        <v>20.885101245381115</v>
      </c>
      <c r="S39" s="146"/>
      <c r="T39" s="146"/>
      <c r="U39" s="146"/>
      <c r="V39" s="146"/>
      <c r="W39" s="147"/>
      <c r="X39" s="129"/>
      <c r="Y39" s="58"/>
    </row>
    <row r="40" spans="1:37">
      <c r="B40" s="148"/>
      <c r="C40" s="149"/>
      <c r="D40" s="150"/>
      <c r="E40" s="150"/>
      <c r="F40" s="150"/>
      <c r="G40" s="150"/>
      <c r="H40" s="150"/>
      <c r="I40" s="150"/>
      <c r="J40" s="150"/>
      <c r="K40" s="151"/>
      <c r="L40" s="150"/>
      <c r="M40" s="150"/>
      <c r="N40" s="149"/>
      <c r="O40" s="149"/>
      <c r="P40" s="149"/>
      <c r="Q40" s="149"/>
      <c r="R40" s="149"/>
      <c r="S40" s="152"/>
      <c r="T40" s="152"/>
      <c r="U40" s="152"/>
      <c r="V40" s="152"/>
      <c r="W40" s="152"/>
      <c r="X40" s="129"/>
      <c r="Y40" s="58"/>
    </row>
    <row r="41" spans="1:37" s="154" customFormat="1" ht="15.75" thickBot="1">
      <c r="A41" s="1"/>
      <c r="B41" s="153"/>
      <c r="C41" s="153"/>
      <c r="D41" s="153"/>
      <c r="E41" s="153"/>
      <c r="F41" s="153"/>
      <c r="G41" s="153"/>
      <c r="H41" s="153"/>
      <c r="I41" s="153"/>
      <c r="J41" s="153"/>
      <c r="K41" s="153"/>
      <c r="L41" s="153"/>
      <c r="M41" s="153"/>
      <c r="N41" s="153"/>
      <c r="O41" s="153"/>
      <c r="P41" s="153"/>
      <c r="Q41" s="153"/>
      <c r="R41" s="153"/>
      <c r="S41" s="153"/>
      <c r="T41" s="153"/>
      <c r="U41" s="153"/>
      <c r="V41" s="153"/>
      <c r="W41" s="153"/>
      <c r="X41" s="2"/>
      <c r="Y41" s="2"/>
      <c r="Z41" s="2"/>
      <c r="AA41"/>
      <c r="AC41" s="153"/>
    </row>
    <row r="42" spans="1:37" s="68" customFormat="1" ht="25.5" customHeight="1" thickBot="1">
      <c r="A42" s="72"/>
      <c r="C42" s="69" t="s">
        <v>71</v>
      </c>
      <c r="D42" s="70"/>
      <c r="E42" s="70"/>
      <c r="F42" s="70"/>
      <c r="G42" s="70"/>
      <c r="H42" s="70"/>
      <c r="I42" s="70"/>
      <c r="J42" s="70"/>
      <c r="K42" s="70"/>
      <c r="L42" s="70"/>
      <c r="M42" s="70"/>
      <c r="N42" s="70"/>
      <c r="O42" s="70"/>
      <c r="P42" s="70"/>
      <c r="Q42" s="70"/>
      <c r="R42" s="70"/>
      <c r="S42" s="70"/>
      <c r="T42" s="70"/>
      <c r="U42" s="70"/>
      <c r="V42" s="70"/>
      <c r="W42" s="71"/>
      <c r="X42" s="2"/>
      <c r="Y42" s="2"/>
      <c r="Z42"/>
      <c r="AA42"/>
    </row>
    <row r="43" spans="1:37" s="68" customFormat="1" ht="25.5" customHeight="1">
      <c r="A43" s="155"/>
      <c r="C43" s="156"/>
      <c r="D43" s="458" t="s">
        <v>12</v>
      </c>
      <c r="E43" s="459"/>
      <c r="F43" s="460" t="s">
        <v>13</v>
      </c>
      <c r="G43" s="461"/>
      <c r="H43" s="461"/>
      <c r="I43" s="461"/>
      <c r="J43" s="462"/>
      <c r="K43" s="157"/>
      <c r="L43" s="493" t="s">
        <v>12</v>
      </c>
      <c r="M43" s="494"/>
      <c r="N43" s="465" t="s">
        <v>13</v>
      </c>
      <c r="O43" s="456"/>
      <c r="P43" s="456"/>
      <c r="Q43" s="456"/>
      <c r="R43" s="457"/>
      <c r="S43" s="158"/>
      <c r="T43" s="159"/>
      <c r="U43" s="159"/>
      <c r="V43" s="159"/>
      <c r="W43" s="160"/>
      <c r="X43" s="2"/>
      <c r="Y43" s="2"/>
      <c r="Z43"/>
      <c r="AA43"/>
    </row>
    <row r="44" spans="1:37" ht="15.75" thickBot="1">
      <c r="A44" s="155"/>
      <c r="C44" s="156"/>
      <c r="D44" s="471" t="s">
        <v>34</v>
      </c>
      <c r="E44" s="491"/>
      <c r="F44" s="479" t="s">
        <v>34</v>
      </c>
      <c r="G44" s="474"/>
      <c r="H44" s="474"/>
      <c r="I44" s="474"/>
      <c r="J44" s="492"/>
      <c r="K44" s="161"/>
      <c r="L44" s="471" t="str">
        <f>CONCATENATE("$m, real ", (CRCP_y5))</f>
        <v>$m, real 2014-15</v>
      </c>
      <c r="M44" s="491"/>
      <c r="N44" s="479" t="str">
        <f>CONCATENATE("$m, real ", dms_DollarReal)</f>
        <v>$m, real June 2016</v>
      </c>
      <c r="O44" s="474"/>
      <c r="P44" s="474"/>
      <c r="Q44" s="474"/>
      <c r="R44" s="475"/>
      <c r="S44" s="158"/>
      <c r="T44" s="159"/>
      <c r="U44" s="159"/>
      <c r="V44" s="159"/>
      <c r="W44" s="160"/>
      <c r="Z44"/>
      <c r="AA44"/>
    </row>
    <row r="45" spans="1:37" ht="15.75" thickBot="1">
      <c r="C45" s="162"/>
      <c r="D45" s="78" t="str">
        <f>PRCP_y4</f>
        <v>2008-09</v>
      </c>
      <c r="E45" s="79" t="str">
        <f>PRCP_y5</f>
        <v>2009-10</v>
      </c>
      <c r="F45" s="80" t="str">
        <f>CRCP_y1</f>
        <v>2010-11</v>
      </c>
      <c r="G45" s="81" t="str">
        <f>CRCP_y2</f>
        <v>2011-12</v>
      </c>
      <c r="H45" s="81" t="str">
        <f>CRCP_y3</f>
        <v>2012-13</v>
      </c>
      <c r="I45" s="81" t="str">
        <f>CRCP_y4</f>
        <v>2013-14</v>
      </c>
      <c r="J45" s="82" t="str">
        <f>CRCP_y5</f>
        <v>2014-15</v>
      </c>
      <c r="K45" s="161"/>
      <c r="L45" s="83" t="str">
        <f>PRCP_y4</f>
        <v>2008-09</v>
      </c>
      <c r="M45" s="163" t="str">
        <f>PRCP_y5</f>
        <v>2009-10</v>
      </c>
      <c r="N45" s="164" t="str">
        <f>CRCP_y1</f>
        <v>2010-11</v>
      </c>
      <c r="O45" s="81" t="str">
        <f>CRCP_y2</f>
        <v>2011-12</v>
      </c>
      <c r="P45" s="81" t="str">
        <f>CRCP_y3</f>
        <v>2012-13</v>
      </c>
      <c r="Q45" s="81" t="str">
        <f>CRCP_y4</f>
        <v>2013-14</v>
      </c>
      <c r="R45" s="82" t="str">
        <f>CRCP_y5</f>
        <v>2014-15</v>
      </c>
      <c r="S45" s="158"/>
      <c r="T45" s="159"/>
      <c r="U45" s="159"/>
      <c r="V45" s="159"/>
      <c r="W45" s="160"/>
      <c r="Z45"/>
      <c r="AA45"/>
    </row>
    <row r="46" spans="1:37">
      <c r="A46" s="1" t="s">
        <v>35</v>
      </c>
      <c r="C46" s="165" t="s">
        <v>36</v>
      </c>
      <c r="D46" s="166"/>
      <c r="E46" s="166"/>
      <c r="F46" s="327">
        <v>23.242836820000001</v>
      </c>
      <c r="G46" s="427">
        <v>25.072562469999998</v>
      </c>
      <c r="H46" s="427">
        <v>24.750666819999999</v>
      </c>
      <c r="I46" s="428">
        <v>24.6659109</v>
      </c>
      <c r="J46" s="310">
        <v>27.605532289999996</v>
      </c>
      <c r="K46" s="275"/>
      <c r="L46" s="169"/>
      <c r="M46" s="170"/>
      <c r="N46" s="171">
        <f>+F46/O$20*(1+O$19)^0.5</f>
        <v>26.609610456883683</v>
      </c>
      <c r="O46" s="171">
        <f>+G46/P$20*(1+P$19)^0.5</f>
        <v>27.836725534560511</v>
      </c>
      <c r="P46" s="171">
        <f>+H46/Q$20*(1+Q$19)^0.5</f>
        <v>26.790077263836576</v>
      </c>
      <c r="Q46" s="171">
        <f>+I46/R$20*(1+R$19)^0.5</f>
        <v>26.147730102166623</v>
      </c>
      <c r="R46" s="187">
        <f>J46/S$20*(1+S$19)^0.5</f>
        <v>28.558860172657194</v>
      </c>
      <c r="S46" s="159"/>
      <c r="T46" s="159"/>
      <c r="U46" s="159"/>
      <c r="V46" s="159"/>
      <c r="W46" s="160"/>
    </row>
    <row r="47" spans="1:37">
      <c r="C47" s="173" t="s">
        <v>37</v>
      </c>
      <c r="D47" s="166"/>
      <c r="E47" s="166"/>
      <c r="F47" s="174"/>
      <c r="G47" s="175"/>
      <c r="H47" s="175"/>
      <c r="I47" s="176"/>
      <c r="J47" s="168"/>
      <c r="K47" s="105"/>
      <c r="L47" s="177"/>
      <c r="M47" s="178"/>
      <c r="N47" s="177"/>
      <c r="O47" s="179"/>
      <c r="P47" s="179"/>
      <c r="Q47" s="180"/>
      <c r="R47" s="434"/>
      <c r="S47" s="158"/>
      <c r="T47" s="159"/>
      <c r="U47" s="159"/>
      <c r="V47" s="159"/>
      <c r="W47" s="160"/>
      <c r="X47" s="58"/>
      <c r="Y47" s="58"/>
    </row>
    <row r="48" spans="1:37">
      <c r="A48" s="1" t="s">
        <v>38</v>
      </c>
      <c r="C48" s="182" t="str">
        <f>+C31</f>
        <v>Debt raising expenditure</v>
      </c>
      <c r="D48" s="113"/>
      <c r="E48" s="113"/>
      <c r="F48" s="114"/>
      <c r="G48" s="115"/>
      <c r="H48" s="115"/>
      <c r="I48" s="116"/>
      <c r="J48" s="168"/>
      <c r="K48" s="127"/>
      <c r="L48" s="183"/>
      <c r="M48" s="184"/>
      <c r="N48" s="185">
        <f t="shared" ref="N48:R56" si="2">-F48/O$20*(1+O$19)^0.5</f>
        <v>0</v>
      </c>
      <c r="O48" s="186">
        <f t="shared" si="2"/>
        <v>0</v>
      </c>
      <c r="P48" s="186">
        <f t="shared" si="2"/>
        <v>0</v>
      </c>
      <c r="Q48" s="187">
        <f t="shared" si="2"/>
        <v>0</v>
      </c>
      <c r="R48" s="187">
        <f t="shared" si="2"/>
        <v>0</v>
      </c>
      <c r="S48" s="158"/>
      <c r="T48" s="159"/>
      <c r="U48" s="159"/>
      <c r="V48" s="159"/>
      <c r="W48" s="160"/>
      <c r="X48" s="58"/>
      <c r="Y48" s="58"/>
    </row>
    <row r="49" spans="1:25">
      <c r="A49" s="1" t="s">
        <v>39</v>
      </c>
      <c r="C49" s="182" t="str">
        <f t="shared" ref="C49:C52" si="3">+C32</f>
        <v>Self insurance</v>
      </c>
      <c r="D49" s="113"/>
      <c r="E49" s="113"/>
      <c r="F49" s="114"/>
      <c r="G49" s="115"/>
      <c r="H49" s="115"/>
      <c r="I49" s="116"/>
      <c r="J49" s="168"/>
      <c r="K49" s="127"/>
      <c r="L49" s="183"/>
      <c r="M49" s="184"/>
      <c r="N49" s="185">
        <f t="shared" si="2"/>
        <v>0</v>
      </c>
      <c r="O49" s="186">
        <f t="shared" si="2"/>
        <v>0</v>
      </c>
      <c r="P49" s="186">
        <f t="shared" si="2"/>
        <v>0</v>
      </c>
      <c r="Q49" s="187">
        <f t="shared" si="2"/>
        <v>0</v>
      </c>
      <c r="R49" s="187">
        <f t="shared" si="2"/>
        <v>0</v>
      </c>
      <c r="S49" s="158"/>
      <c r="T49" s="159"/>
      <c r="U49" s="159"/>
      <c r="V49" s="159"/>
      <c r="W49" s="160"/>
      <c r="X49" s="58"/>
      <c r="Y49" s="58"/>
    </row>
    <row r="50" spans="1:25">
      <c r="A50" s="1" t="s">
        <v>40</v>
      </c>
      <c r="C50" s="308" t="str">
        <f t="shared" si="3"/>
        <v>Insurance</v>
      </c>
      <c r="D50" s="113"/>
      <c r="E50" s="113"/>
      <c r="F50" s="123">
        <v>8.4767899999999993E-2</v>
      </c>
      <c r="G50" s="124">
        <v>8.7168179999999998E-2</v>
      </c>
      <c r="H50" s="124">
        <v>0.10101643000000002</v>
      </c>
      <c r="I50" s="125">
        <v>0.10253434</v>
      </c>
      <c r="J50" s="125">
        <v>0.11447685999999999</v>
      </c>
      <c r="K50" s="105"/>
      <c r="L50" s="183"/>
      <c r="M50" s="184"/>
      <c r="N50" s="185">
        <f t="shared" si="2"/>
        <v>-9.7046708012299768E-2</v>
      </c>
      <c r="O50" s="186">
        <f t="shared" si="2"/>
        <v>-9.6778169559274693E-2</v>
      </c>
      <c r="P50" s="186">
        <f t="shared" si="2"/>
        <v>-0.10934000220269377</v>
      </c>
      <c r="Q50" s="187">
        <f t="shared" si="2"/>
        <v>-0.10869415118676146</v>
      </c>
      <c r="R50" s="187">
        <f t="shared" si="2"/>
        <v>-0.11843019737493544</v>
      </c>
      <c r="S50" s="158"/>
      <c r="T50" s="159"/>
      <c r="U50" s="159"/>
      <c r="V50" s="159"/>
      <c r="W50" s="160"/>
      <c r="X50" s="58"/>
      <c r="Y50" s="58"/>
    </row>
    <row r="51" spans="1:25">
      <c r="A51" s="1" t="s">
        <v>41</v>
      </c>
      <c r="C51" s="308" t="str">
        <f t="shared" si="3"/>
        <v>Superannuation</v>
      </c>
      <c r="D51" s="113"/>
      <c r="E51" s="113"/>
      <c r="F51" s="123">
        <v>5.8036360000000009E-2</v>
      </c>
      <c r="G51" s="124">
        <v>6.1193339999999999E-2</v>
      </c>
      <c r="H51" s="124">
        <v>6.754077E-2</v>
      </c>
      <c r="I51" s="125">
        <v>3.8607469999999998E-2</v>
      </c>
      <c r="J51" s="125">
        <v>4.8437529999999999E-2</v>
      </c>
      <c r="K51" s="188"/>
      <c r="L51" s="183"/>
      <c r="M51" s="184"/>
      <c r="N51" s="185">
        <f t="shared" si="2"/>
        <v>-6.6443048406492497E-2</v>
      </c>
      <c r="O51" s="186">
        <f t="shared" si="2"/>
        <v>-6.7939693525990177E-2</v>
      </c>
      <c r="P51" s="186">
        <f t="shared" si="2"/>
        <v>-7.3106008008515369E-2</v>
      </c>
      <c r="Q51" s="187">
        <f t="shared" si="2"/>
        <v>-4.0926836619988548E-2</v>
      </c>
      <c r="R51" s="187">
        <f t="shared" si="2"/>
        <v>-5.0110268907221575E-2</v>
      </c>
      <c r="S51" s="158"/>
      <c r="T51" s="159"/>
      <c r="U51" s="159"/>
      <c r="V51" s="159"/>
      <c r="W51" s="160"/>
      <c r="X51" s="128"/>
      <c r="Y51" s="130"/>
    </row>
    <row r="52" spans="1:25">
      <c r="A52" s="1" t="s">
        <v>42</v>
      </c>
      <c r="C52" s="308" t="str">
        <f t="shared" si="3"/>
        <v>Non controllable expenditure (re: part 6)</v>
      </c>
      <c r="D52" s="113"/>
      <c r="E52" s="113"/>
      <c r="F52" s="123">
        <v>5.0783536900000001</v>
      </c>
      <c r="G52" s="124">
        <v>6.2007753099999992</v>
      </c>
      <c r="H52" s="124">
        <v>6.0799854599999996</v>
      </c>
      <c r="I52" s="125">
        <v>6.7910399200000002</v>
      </c>
      <c r="J52" s="125">
        <v>6.9001208399999996</v>
      </c>
      <c r="K52" s="273"/>
      <c r="L52" s="183"/>
      <c r="M52" s="184"/>
      <c r="N52" s="185">
        <f t="shared" si="2"/>
        <v>-5.8139638676505516</v>
      </c>
      <c r="O52" s="186">
        <f t="shared" si="2"/>
        <v>-6.8843892846006884</v>
      </c>
      <c r="P52" s="186">
        <f t="shared" si="2"/>
        <v>-6.5809653299839033</v>
      </c>
      <c r="Q52" s="187">
        <f t="shared" si="2"/>
        <v>-7.1990156642136913</v>
      </c>
      <c r="R52" s="187">
        <f t="shared" si="2"/>
        <v>-7.1384092207989056</v>
      </c>
      <c r="S52" s="158"/>
      <c r="T52" s="159"/>
      <c r="U52" s="159"/>
      <c r="V52" s="159"/>
      <c r="W52" s="160"/>
      <c r="X52" s="130"/>
      <c r="Y52" s="128"/>
    </row>
    <row r="53" spans="1:25">
      <c r="A53" s="1" t="s">
        <v>43</v>
      </c>
      <c r="C53" s="309" t="s">
        <v>44</v>
      </c>
      <c r="D53" s="113"/>
      <c r="E53" s="113"/>
      <c r="F53" s="123"/>
      <c r="G53" s="124">
        <v>1.23585941</v>
      </c>
      <c r="H53" s="124">
        <v>0.84432452000000002</v>
      </c>
      <c r="I53" s="125">
        <v>0.87085500000000005</v>
      </c>
      <c r="J53" s="125"/>
      <c r="K53" s="188"/>
      <c r="L53" s="183"/>
      <c r="M53" s="184"/>
      <c r="N53" s="185">
        <f t="shared" si="2"/>
        <v>0</v>
      </c>
      <c r="O53" s="186">
        <f t="shared" si="2"/>
        <v>-1.3721086241837928</v>
      </c>
      <c r="P53" s="186">
        <f t="shared" si="2"/>
        <v>-0.91389534233775971</v>
      </c>
      <c r="Q53" s="187">
        <f t="shared" si="2"/>
        <v>-0.92317212976401031</v>
      </c>
      <c r="R53" s="187">
        <f t="shared" si="2"/>
        <v>0</v>
      </c>
      <c r="S53" s="158"/>
      <c r="T53" s="159"/>
      <c r="U53" s="159"/>
      <c r="V53" s="159"/>
      <c r="W53" s="160"/>
      <c r="X53" s="130"/>
      <c r="Y53" s="128"/>
    </row>
    <row r="54" spans="1:25">
      <c r="A54" s="1" t="s">
        <v>45</v>
      </c>
      <c r="C54" s="189" t="s">
        <v>29</v>
      </c>
      <c r="D54" s="113"/>
      <c r="E54" s="113"/>
      <c r="F54" s="123"/>
      <c r="G54" s="124"/>
      <c r="H54" s="124"/>
      <c r="I54" s="125"/>
      <c r="J54" s="168"/>
      <c r="K54" s="188"/>
      <c r="L54" s="183"/>
      <c r="M54" s="184"/>
      <c r="N54" s="185">
        <f t="shared" si="2"/>
        <v>0</v>
      </c>
      <c r="O54" s="186">
        <f t="shared" si="2"/>
        <v>0</v>
      </c>
      <c r="P54" s="186">
        <f t="shared" si="2"/>
        <v>0</v>
      </c>
      <c r="Q54" s="187">
        <f t="shared" si="2"/>
        <v>0</v>
      </c>
      <c r="R54" s="187">
        <f t="shared" si="2"/>
        <v>0</v>
      </c>
      <c r="S54" s="158"/>
      <c r="T54" s="159"/>
      <c r="U54" s="159"/>
      <c r="V54" s="159"/>
      <c r="W54" s="160"/>
      <c r="X54" s="130"/>
      <c r="Y54" s="128"/>
    </row>
    <row r="55" spans="1:25">
      <c r="A55" s="1" t="s">
        <v>46</v>
      </c>
      <c r="C55" s="189" t="s">
        <v>47</v>
      </c>
      <c r="D55" s="113"/>
      <c r="E55" s="113"/>
      <c r="F55" s="277">
        <f>53826/1000000</f>
        <v>5.3825999999999999E-2</v>
      </c>
      <c r="G55" s="279">
        <f>-37973/1000000</f>
        <v>-3.7973E-2</v>
      </c>
      <c r="H55" s="278">
        <f>174306/1000000</f>
        <v>0.17430599999999999</v>
      </c>
      <c r="I55" s="280">
        <f>92761/1000000</f>
        <v>9.2760999999999996E-2</v>
      </c>
      <c r="J55" s="168">
        <v>4.4661904295919368E-3</v>
      </c>
      <c r="K55" s="105"/>
      <c r="L55" s="190"/>
      <c r="M55" s="191"/>
      <c r="N55" s="185">
        <f t="shared" si="2"/>
        <v>-6.1622808934396721E-2</v>
      </c>
      <c r="O55" s="186">
        <f t="shared" si="2"/>
        <v>4.2159391565526984E-2</v>
      </c>
      <c r="P55" s="186">
        <f t="shared" si="2"/>
        <v>-0.18866850099476626</v>
      </c>
      <c r="Q55" s="187">
        <f t="shared" si="2"/>
        <v>-9.8333671999402142E-2</v>
      </c>
      <c r="R55" s="187">
        <f t="shared" si="2"/>
        <v>-4.6204255959730279E-3</v>
      </c>
      <c r="S55" s="158"/>
      <c r="T55" s="159"/>
      <c r="U55" s="159"/>
      <c r="V55" s="159"/>
      <c r="W55" s="160"/>
      <c r="X55" s="58"/>
      <c r="Y55" s="58"/>
    </row>
    <row r="56" spans="1:25" ht="15.75" thickBot="1">
      <c r="A56" s="1" t="s">
        <v>48</v>
      </c>
      <c r="C56" s="192" t="s">
        <v>49</v>
      </c>
      <c r="D56" s="113"/>
      <c r="E56" s="113"/>
      <c r="F56" s="133"/>
      <c r="G56" s="134"/>
      <c r="H56" s="134"/>
      <c r="I56" s="193"/>
      <c r="J56" s="168"/>
      <c r="K56" s="105"/>
      <c r="L56" s="190"/>
      <c r="M56" s="191"/>
      <c r="N56" s="185">
        <f t="shared" si="2"/>
        <v>0</v>
      </c>
      <c r="O56" s="186">
        <f t="shared" si="2"/>
        <v>0</v>
      </c>
      <c r="P56" s="186">
        <f t="shared" si="2"/>
        <v>0</v>
      </c>
      <c r="Q56" s="187">
        <f t="shared" si="2"/>
        <v>0</v>
      </c>
      <c r="R56" s="187">
        <f t="shared" si="2"/>
        <v>0</v>
      </c>
      <c r="S56" s="158"/>
      <c r="T56" s="159"/>
      <c r="U56" s="159"/>
      <c r="V56" s="159"/>
      <c r="W56" s="160"/>
      <c r="X56" s="58"/>
      <c r="Y56" s="58"/>
    </row>
    <row r="57" spans="1:25" ht="15.75" thickBot="1">
      <c r="C57" s="195" t="s">
        <v>72</v>
      </c>
      <c r="D57" s="196"/>
      <c r="E57" s="197"/>
      <c r="F57" s="198">
        <f>+F46-SUM(F48:F56)</f>
        <v>17.967852870000002</v>
      </c>
      <c r="G57" s="198">
        <f>+G46-SUM(G48:G56)</f>
        <v>17.52553923</v>
      </c>
      <c r="H57" s="198">
        <f>+H46-SUM(H48:H56)</f>
        <v>17.483493639999999</v>
      </c>
      <c r="I57" s="198">
        <f>+I46-SUM(I48:I56)</f>
        <v>16.770113170000002</v>
      </c>
      <c r="J57" s="198">
        <f>+J46-SUM(J48:J56)</f>
        <v>20.538030869570406</v>
      </c>
      <c r="K57" s="272"/>
      <c r="L57" s="199"/>
      <c r="M57" s="197"/>
      <c r="N57" s="322">
        <f>N46+SUM(N48:N56)</f>
        <v>20.570534023879944</v>
      </c>
      <c r="O57" s="322">
        <f>O46+SUM(O48:O56)</f>
        <v>19.457669154256291</v>
      </c>
      <c r="P57" s="322">
        <f>P46+SUM(P48:P56)</f>
        <v>18.924102080308938</v>
      </c>
      <c r="Q57" s="322">
        <f>Q46+SUM(Q48:Q56)</f>
        <v>17.77758764838277</v>
      </c>
      <c r="R57" s="435">
        <f>R46+SUM(R48:R56)</f>
        <v>21.247290059980159</v>
      </c>
      <c r="S57" s="200"/>
      <c r="T57" s="201"/>
      <c r="U57" s="201"/>
      <c r="V57" s="201"/>
      <c r="W57" s="202"/>
      <c r="X57" s="58"/>
      <c r="Y57" s="58"/>
    </row>
    <row r="58" spans="1:25">
      <c r="C58" s="203"/>
      <c r="D58" s="203"/>
      <c r="E58" s="203"/>
      <c r="F58" s="203"/>
      <c r="G58" s="203"/>
      <c r="H58" s="203"/>
      <c r="I58" s="203"/>
      <c r="J58" s="105"/>
      <c r="K58" s="46"/>
      <c r="L58" s="46"/>
      <c r="M58" s="46"/>
      <c r="N58" s="271"/>
      <c r="O58" s="271"/>
      <c r="P58" s="271"/>
      <c r="Q58" s="271"/>
      <c r="R58" s="271"/>
      <c r="S58" s="271"/>
      <c r="T58" s="46"/>
      <c r="U58" s="46"/>
      <c r="V58" s="46"/>
      <c r="W58" s="58"/>
      <c r="X58" s="58"/>
    </row>
    <row r="59" spans="1:25">
      <c r="C59" s="203"/>
      <c r="D59" s="203"/>
      <c r="E59" s="203"/>
      <c r="F59" s="203"/>
      <c r="G59" s="203"/>
      <c r="H59" s="203"/>
      <c r="I59" s="203"/>
      <c r="J59" s="105"/>
      <c r="K59" s="46"/>
      <c r="L59" s="46"/>
      <c r="M59" s="46"/>
      <c r="N59" s="270"/>
      <c r="O59" s="270"/>
      <c r="P59" s="270"/>
      <c r="Q59" s="270"/>
      <c r="R59" s="270"/>
      <c r="S59" s="271"/>
      <c r="T59" s="46"/>
      <c r="U59" s="46"/>
      <c r="V59" s="46"/>
      <c r="W59" s="58"/>
      <c r="X59" s="58"/>
    </row>
    <row r="60" spans="1:25">
      <c r="C60" s="203"/>
      <c r="D60" s="203"/>
      <c r="E60" s="203"/>
      <c r="F60" s="203"/>
      <c r="G60" s="203"/>
      <c r="H60" s="203"/>
      <c r="I60" s="203"/>
      <c r="J60" s="105"/>
      <c r="K60" s="46"/>
      <c r="L60" s="46"/>
      <c r="M60" s="46"/>
      <c r="N60" s="46"/>
      <c r="O60" s="270"/>
      <c r="P60" s="270"/>
      <c r="Q60" s="270"/>
      <c r="R60" s="270"/>
      <c r="S60" s="271"/>
      <c r="T60" s="46"/>
      <c r="U60" s="46"/>
      <c r="V60" s="46"/>
      <c r="W60" s="58"/>
      <c r="X60" s="58"/>
    </row>
    <row r="61" spans="1:25" ht="15.75" thickBot="1">
      <c r="C61" s="203"/>
      <c r="D61" s="203"/>
      <c r="E61" s="203"/>
      <c r="F61" s="203"/>
      <c r="G61" s="203"/>
      <c r="H61" s="203"/>
      <c r="I61" s="203"/>
      <c r="J61" s="274"/>
      <c r="K61" s="46"/>
      <c r="L61" s="46"/>
      <c r="M61" s="46"/>
      <c r="N61" s="269"/>
      <c r="O61" s="270"/>
      <c r="P61" s="270"/>
      <c r="Q61" s="270"/>
      <c r="R61" s="46"/>
      <c r="S61" s="46"/>
      <c r="T61" s="46"/>
      <c r="U61" s="46"/>
      <c r="V61" s="46"/>
      <c r="W61" s="58"/>
      <c r="X61" s="58"/>
    </row>
    <row r="62" spans="1:25" ht="18.75" thickBot="1">
      <c r="A62" s="204"/>
      <c r="C62" s="203"/>
      <c r="D62" s="203"/>
      <c r="E62" s="203"/>
      <c r="F62" s="203"/>
      <c r="G62" s="203"/>
      <c r="H62" s="203"/>
      <c r="I62" s="203"/>
      <c r="J62" s="208"/>
      <c r="L62" s="205" t="str">
        <f>CONCATENATE("Incremental gain ($m, ",dms_DollarReal)</f>
        <v>Incremental gain ($m, June 2016</v>
      </c>
      <c r="M62" s="206"/>
      <c r="N62" s="207"/>
      <c r="O62" s="207"/>
      <c r="P62" s="207"/>
      <c r="Q62" s="207"/>
      <c r="R62" s="207"/>
      <c r="S62" s="281" t="s">
        <v>9</v>
      </c>
      <c r="T62"/>
      <c r="U62"/>
      <c r="V62"/>
      <c r="W62"/>
      <c r="X62"/>
      <c r="Y62" s="58"/>
    </row>
    <row r="63" spans="1:25" s="208" customFormat="1" ht="15.75" thickBot="1">
      <c r="A63" s="1" t="s">
        <v>50</v>
      </c>
      <c r="C63" s="209"/>
      <c r="D63" s="209"/>
      <c r="E63" s="209"/>
      <c r="F63" s="209"/>
      <c r="G63" s="209"/>
      <c r="H63" s="209"/>
      <c r="I63" s="209"/>
      <c r="J63" s="498"/>
      <c r="L63" s="211"/>
      <c r="M63" s="212"/>
      <c r="N63" s="213">
        <f>IF(dms_EBSS_status="No",(N39-N57)-(M39-M57)+(L39-L57),(N39-N57))</f>
        <v>-2.1454300807035267</v>
      </c>
      <c r="O63" s="214">
        <f t="shared" ref="O63:Q63" si="4">(O39-O57)-(N39-N57)</f>
        <v>3.5434738684102953</v>
      </c>
      <c r="P63" s="214">
        <f t="shared" si="4"/>
        <v>1.3148727587626148</v>
      </c>
      <c r="Q63" s="214">
        <f t="shared" si="4"/>
        <v>1.1329355471625462</v>
      </c>
      <c r="R63" s="282">
        <f>(R39-R57)-(Q39-Q57)</f>
        <v>-4.2080409082309735</v>
      </c>
      <c r="S63" s="283">
        <v>0</v>
      </c>
      <c r="T63"/>
      <c r="U63"/>
      <c r="V63"/>
      <c r="W63"/>
      <c r="X63" s="215"/>
      <c r="Y63" s="215"/>
    </row>
    <row r="64" spans="1:25" s="208" customFormat="1">
      <c r="A64" s="1"/>
      <c r="C64" s="209"/>
      <c r="D64" s="209"/>
      <c r="E64" s="209"/>
      <c r="F64" s="209"/>
      <c r="G64" s="209"/>
      <c r="H64" s="209"/>
      <c r="I64" s="209"/>
      <c r="J64" s="210"/>
      <c r="L64" s="305"/>
      <c r="M64" s="306"/>
      <c r="N64" s="306"/>
      <c r="O64" s="306"/>
      <c r="P64" s="306"/>
      <c r="Q64" s="307"/>
      <c r="R64" s="307"/>
      <c r="S64" s="216"/>
      <c r="T64"/>
      <c r="U64"/>
      <c r="V64"/>
      <c r="W64"/>
      <c r="X64" s="215"/>
      <c r="Y64" s="215"/>
    </row>
    <row r="65" spans="1:28" ht="15.75" thickBot="1">
      <c r="C65" s="203"/>
      <c r="D65" s="203"/>
      <c r="E65" s="203"/>
      <c r="F65" s="203"/>
      <c r="G65" s="203"/>
      <c r="H65" s="203"/>
      <c r="I65" s="203"/>
      <c r="J65" s="151"/>
      <c r="L65" s="216"/>
      <c r="M65" s="216"/>
      <c r="N65" s="216"/>
      <c r="O65" s="216"/>
      <c r="P65" s="216"/>
      <c r="Q65" s="216"/>
      <c r="R65" s="216"/>
      <c r="S65" s="325" t="s">
        <v>9</v>
      </c>
      <c r="T65" s="325" t="s">
        <v>61</v>
      </c>
      <c r="U65" s="325" t="s">
        <v>62</v>
      </c>
      <c r="V65" s="325" t="s">
        <v>63</v>
      </c>
      <c r="W65" s="325" t="s">
        <v>64</v>
      </c>
      <c r="X65" s="325" t="s">
        <v>68</v>
      </c>
    </row>
    <row r="66" spans="1:28" ht="18.75" thickBot="1">
      <c r="A66" s="204"/>
      <c r="C66" s="203"/>
      <c r="D66" s="203"/>
      <c r="E66" s="203"/>
      <c r="F66" s="203"/>
      <c r="G66" s="203"/>
      <c r="H66" s="203"/>
      <c r="I66" s="203"/>
      <c r="J66" s="217"/>
      <c r="L66" s="218" t="s">
        <v>51</v>
      </c>
      <c r="M66" s="219"/>
      <c r="N66" s="219"/>
      <c r="O66" s="220" t="str">
        <f>CONCATENATE("$m, real ", dms_DollarReal)</f>
        <v>$m, real June 2016</v>
      </c>
      <c r="P66" s="220"/>
      <c r="Q66" s="220"/>
      <c r="R66" s="220"/>
      <c r="S66" s="220"/>
      <c r="T66" s="221"/>
      <c r="U66" s="221"/>
      <c r="V66" s="221"/>
      <c r="W66" s="221"/>
      <c r="X66" s="222"/>
      <c r="Y66" s="222" t="s">
        <v>52</v>
      </c>
    </row>
    <row r="67" spans="1:28" ht="15.75" thickBot="1">
      <c r="A67" s="1" t="s">
        <v>53</v>
      </c>
      <c r="B67" s="276"/>
      <c r="C67" s="203"/>
      <c r="D67" s="203"/>
      <c r="E67" s="203"/>
      <c r="F67" s="203"/>
      <c r="G67" s="203"/>
      <c r="H67" s="203"/>
      <c r="I67" s="203"/>
      <c r="J67" s="224"/>
      <c r="L67" s="480" t="str">
        <f>CRCP_y1</f>
        <v>2010-11</v>
      </c>
      <c r="M67" s="481"/>
      <c r="N67" s="225"/>
      <c r="O67" s="226">
        <f>$N$63</f>
        <v>-2.1454300807035267</v>
      </c>
      <c r="P67" s="171">
        <f t="shared" ref="P67:S67" si="5">$N$63</f>
        <v>-2.1454300807035267</v>
      </c>
      <c r="Q67" s="227">
        <f t="shared" si="5"/>
        <v>-2.1454300807035267</v>
      </c>
      <c r="R67" s="171">
        <f t="shared" si="5"/>
        <v>-2.1454300807035267</v>
      </c>
      <c r="S67" s="228">
        <f t="shared" si="5"/>
        <v>-2.1454300807035267</v>
      </c>
      <c r="T67" s="229"/>
      <c r="U67" s="229"/>
      <c r="V67" s="229"/>
      <c r="W67" s="229"/>
      <c r="X67" s="230"/>
      <c r="Y67" s="230"/>
    </row>
    <row r="68" spans="1:28" ht="15.75" thickBot="1">
      <c r="A68" s="1" t="s">
        <v>54</v>
      </c>
      <c r="C68" s="203"/>
      <c r="D68" s="203"/>
      <c r="E68" s="203"/>
      <c r="F68" s="203"/>
      <c r="G68" s="203"/>
      <c r="H68" s="203"/>
      <c r="I68" s="203"/>
      <c r="J68" s="203"/>
      <c r="L68" s="489" t="str">
        <f>CRCP_y2</f>
        <v>2011-12</v>
      </c>
      <c r="M68" s="490"/>
      <c r="N68" s="231"/>
      <c r="O68" s="232"/>
      <c r="P68" s="233">
        <f>$O$63</f>
        <v>3.5434738684102953</v>
      </c>
      <c r="Q68" s="234">
        <f t="shared" ref="Q68:T68" si="6">$O$63</f>
        <v>3.5434738684102953</v>
      </c>
      <c r="R68" s="186">
        <f t="shared" si="6"/>
        <v>3.5434738684102953</v>
      </c>
      <c r="S68" s="234">
        <f t="shared" si="6"/>
        <v>3.5434738684102953</v>
      </c>
      <c r="T68" s="172">
        <f t="shared" si="6"/>
        <v>3.5434738684102953</v>
      </c>
      <c r="U68" s="235"/>
      <c r="V68" s="235"/>
      <c r="W68" s="235"/>
      <c r="X68" s="236"/>
      <c r="Y68" s="236"/>
    </row>
    <row r="69" spans="1:28" ht="15.75" thickBot="1">
      <c r="A69" s="1" t="s">
        <v>55</v>
      </c>
      <c r="C69" s="203"/>
      <c r="D69" s="203"/>
      <c r="E69" s="203"/>
      <c r="F69" s="203"/>
      <c r="G69" s="203"/>
      <c r="H69" s="203"/>
      <c r="I69" s="203"/>
      <c r="J69" s="203"/>
      <c r="L69" s="482" t="str">
        <f>CRCP_y3</f>
        <v>2012-13</v>
      </c>
      <c r="M69" s="483"/>
      <c r="N69" s="231"/>
      <c r="O69" s="235"/>
      <c r="P69" s="232"/>
      <c r="Q69" s="237">
        <f>$P$63</f>
        <v>1.3148727587626148</v>
      </c>
      <c r="R69" s="186">
        <f t="shared" ref="R69:U69" si="7">$P$63</f>
        <v>1.3148727587626148</v>
      </c>
      <c r="S69" s="234">
        <f t="shared" si="7"/>
        <v>1.3148727587626148</v>
      </c>
      <c r="T69" s="186">
        <f t="shared" si="7"/>
        <v>1.3148727587626148</v>
      </c>
      <c r="U69" s="228">
        <f t="shared" si="7"/>
        <v>1.3148727587626148</v>
      </c>
      <c r="V69" s="235"/>
      <c r="W69" s="235"/>
      <c r="X69" s="236"/>
      <c r="Y69" s="236"/>
    </row>
    <row r="70" spans="1:28" ht="15.75" thickBot="1">
      <c r="A70" s="1" t="s">
        <v>56</v>
      </c>
      <c r="C70" s="203"/>
      <c r="D70" s="203"/>
      <c r="E70" s="203"/>
      <c r="F70" s="203"/>
      <c r="G70" s="203"/>
      <c r="H70" s="203"/>
      <c r="I70" s="203"/>
      <c r="J70" s="203"/>
      <c r="L70" s="482" t="str">
        <f>CRCP_y4</f>
        <v>2013-14</v>
      </c>
      <c r="M70" s="483"/>
      <c r="N70" s="231"/>
      <c r="O70" s="235"/>
      <c r="P70" s="235"/>
      <c r="Q70" s="232"/>
      <c r="R70" s="233">
        <f>$Q$63</f>
        <v>1.1329355471625462</v>
      </c>
      <c r="S70" s="186">
        <f t="shared" ref="S70:V70" si="8">$Q$63</f>
        <v>1.1329355471625462</v>
      </c>
      <c r="T70" s="238">
        <f t="shared" si="8"/>
        <v>1.1329355471625462</v>
      </c>
      <c r="U70" s="234">
        <f t="shared" si="8"/>
        <v>1.1329355471625462</v>
      </c>
      <c r="V70" s="172">
        <f t="shared" si="8"/>
        <v>1.1329355471625462</v>
      </c>
      <c r="W70" s="239"/>
      <c r="X70" s="236"/>
      <c r="Y70" s="236"/>
    </row>
    <row r="71" spans="1:28" ht="15.75" thickBot="1">
      <c r="A71" s="1" t="s">
        <v>57</v>
      </c>
      <c r="C71" s="240"/>
      <c r="D71" s="241"/>
      <c r="E71" s="241"/>
      <c r="F71" s="241"/>
      <c r="G71" s="241"/>
      <c r="H71" s="241"/>
      <c r="I71" s="241"/>
      <c r="J71" s="203"/>
      <c r="L71" s="482" t="str">
        <f>CRCP_y5</f>
        <v>2014-15</v>
      </c>
      <c r="M71" s="483"/>
      <c r="N71" s="231"/>
      <c r="O71" s="235"/>
      <c r="P71" s="235"/>
      <c r="Q71" s="232"/>
      <c r="R71" s="235"/>
      <c r="S71" s="314">
        <f>+$R$63</f>
        <v>-4.2080409082309735</v>
      </c>
      <c r="T71" s="186">
        <f t="shared" ref="T71:W71" si="9">+$R$63</f>
        <v>-4.2080409082309735</v>
      </c>
      <c r="U71" s="238">
        <f t="shared" si="9"/>
        <v>-4.2080409082309735</v>
      </c>
      <c r="V71" s="234">
        <f t="shared" si="9"/>
        <v>-4.2080409082309735</v>
      </c>
      <c r="W71" s="234">
        <f t="shared" si="9"/>
        <v>-4.2080409082309735</v>
      </c>
      <c r="X71" s="243"/>
      <c r="Y71" s="243"/>
    </row>
    <row r="72" spans="1:28" ht="15.75" thickBot="1">
      <c r="C72" s="240"/>
      <c r="D72" s="241"/>
      <c r="E72" s="241"/>
      <c r="F72" s="241"/>
      <c r="G72" s="241"/>
      <c r="H72" s="241"/>
      <c r="I72" s="241"/>
      <c r="J72" s="203"/>
      <c r="L72" s="482" t="s">
        <v>9</v>
      </c>
      <c r="M72" s="483" t="s">
        <v>9</v>
      </c>
      <c r="N72" s="231"/>
      <c r="O72" s="239"/>
      <c r="P72" s="239"/>
      <c r="Q72" s="239"/>
      <c r="R72" s="242"/>
      <c r="S72" s="242"/>
      <c r="T72" s="233">
        <v>0</v>
      </c>
      <c r="U72" s="186">
        <v>0</v>
      </c>
      <c r="V72" s="238">
        <v>0</v>
      </c>
      <c r="W72" s="234">
        <v>0</v>
      </c>
      <c r="X72" s="172">
        <v>0</v>
      </c>
      <c r="Y72" s="243"/>
    </row>
    <row r="73" spans="1:28" ht="15.75" thickBot="1">
      <c r="C73" s="276"/>
      <c r="L73" s="244" t="s">
        <v>58</v>
      </c>
      <c r="M73" s="245"/>
      <c r="N73" s="246"/>
      <c r="O73" s="246"/>
      <c r="P73" s="246"/>
      <c r="Q73" s="246"/>
      <c r="R73" s="247"/>
      <c r="S73" s="248">
        <f>+SUM(S67:S71)</f>
        <v>-0.36218881459904395</v>
      </c>
      <c r="T73" s="249">
        <f>+SUM(T68:T71)</f>
        <v>1.7832412661044827</v>
      </c>
      <c r="U73" s="250">
        <f>+SUM(U69:U71)</f>
        <v>-1.7602326023058126</v>
      </c>
      <c r="V73" s="251">
        <f>+SUM(V70:V71)</f>
        <v>-3.0751053610684274</v>
      </c>
      <c r="W73" s="248">
        <f t="shared" ref="W73:X75" si="10">+SUM(W67:W71)</f>
        <v>-4.2080409082309735</v>
      </c>
      <c r="X73" s="248">
        <f t="shared" si="10"/>
        <v>0</v>
      </c>
      <c r="Y73" s="252">
        <f>+SUM(S73:W73)</f>
        <v>-7.6223264200997747</v>
      </c>
    </row>
    <row r="74" spans="1:28" ht="15.75" thickBot="1">
      <c r="L74" s="253"/>
      <c r="M74" s="253"/>
      <c r="N74" s="253"/>
      <c r="O74" s="253"/>
      <c r="P74" s="253"/>
      <c r="Q74" s="253"/>
      <c r="R74" s="253"/>
      <c r="S74" s="254"/>
      <c r="T74" s="254"/>
      <c r="U74" s="254"/>
      <c r="V74" s="254"/>
      <c r="W74" s="254"/>
      <c r="Y74" s="255"/>
    </row>
    <row r="75" spans="1:28" ht="15.75" thickBot="1">
      <c r="L75" s="199" t="s">
        <v>66</v>
      </c>
      <c r="M75" s="199"/>
      <c r="N75" s="199"/>
      <c r="O75" s="246"/>
      <c r="P75" s="246"/>
      <c r="Q75" s="246"/>
      <c r="R75" s="246"/>
      <c r="S75" s="320">
        <f>S73</f>
        <v>-0.36218881459904395</v>
      </c>
      <c r="T75" s="320">
        <f>T73</f>
        <v>1.7832412661044827</v>
      </c>
      <c r="U75" s="320">
        <f>U73</f>
        <v>-1.7602326023058126</v>
      </c>
      <c r="V75" s="320">
        <f>V73</f>
        <v>-3.0751053610684274</v>
      </c>
      <c r="W75" s="429">
        <f>W73</f>
        <v>-4.2080409082309735</v>
      </c>
      <c r="X75" s="430">
        <f t="shared" si="10"/>
        <v>0</v>
      </c>
      <c r="Y75" s="431">
        <f>+SUM(S75:W75)</f>
        <v>-7.6223264200997747</v>
      </c>
    </row>
    <row r="76" spans="1:28" ht="15.75" thickBot="1">
      <c r="L76" s="199" t="s">
        <v>67</v>
      </c>
      <c r="M76" s="199"/>
      <c r="N76" s="199"/>
      <c r="O76" s="246"/>
      <c r="P76" s="246"/>
      <c r="Q76" s="246"/>
      <c r="R76" s="246"/>
      <c r="S76" s="320">
        <f t="shared" ref="S76:Y76" si="11">S75*$S$20</f>
        <v>-0.35442686622863678</v>
      </c>
      <c r="T76" s="320">
        <f t="shared" si="11"/>
        <v>1.7450252139196425</v>
      </c>
      <c r="U76" s="320">
        <f t="shared" si="11"/>
        <v>-1.7225096411643139</v>
      </c>
      <c r="V76" s="320">
        <f t="shared" si="11"/>
        <v>-3.009203797894537</v>
      </c>
      <c r="W76" s="429">
        <f t="shared" si="11"/>
        <v>-4.1178597790693541</v>
      </c>
      <c r="X76" s="430">
        <f t="shared" si="11"/>
        <v>0</v>
      </c>
      <c r="Y76" s="432">
        <f t="shared" si="11"/>
        <v>-7.4589748704371992</v>
      </c>
    </row>
    <row r="77" spans="1:28">
      <c r="L77" s="284"/>
      <c r="M77" s="284"/>
      <c r="N77" s="284"/>
      <c r="O77" s="323"/>
      <c r="P77" s="323"/>
      <c r="Q77" s="323"/>
      <c r="R77" s="323"/>
      <c r="S77" s="324"/>
      <c r="T77" s="324"/>
      <c r="U77" s="324"/>
      <c r="V77" s="324"/>
      <c r="W77" s="285"/>
      <c r="X77" s="285"/>
      <c r="Y77" s="285"/>
    </row>
    <row r="78" spans="1:28">
      <c r="K78" s="259"/>
      <c r="L78" s="259"/>
      <c r="M78" s="260"/>
      <c r="N78" s="260"/>
      <c r="O78" s="260"/>
      <c r="P78" s="261"/>
      <c r="Q78" s="261"/>
      <c r="R78" s="262"/>
      <c r="S78" s="426"/>
      <c r="T78" s="262"/>
      <c r="U78" s="262"/>
      <c r="V78" s="262"/>
      <c r="W78" s="223"/>
      <c r="X78" s="258"/>
      <c r="Y78" s="262"/>
      <c r="Z78" s="304"/>
    </row>
    <row r="79" spans="1:28" ht="18">
      <c r="A79" s="263"/>
      <c r="K79"/>
      <c r="L79" s="296"/>
      <c r="M79" s="296"/>
      <c r="N79" s="296"/>
      <c r="O79" s="296"/>
      <c r="P79" s="296"/>
      <c r="Q79" s="296"/>
      <c r="R79" s="296"/>
      <c r="S79" s="425"/>
      <c r="T79" s="296"/>
      <c r="U79" s="296"/>
      <c r="V79" s="296"/>
      <c r="W79" s="296"/>
      <c r="X79" s="296"/>
      <c r="Y79" s="311"/>
      <c r="Z79" s="264"/>
      <c r="AA79" s="264"/>
      <c r="AB79" s="264"/>
    </row>
    <row r="80" spans="1:28" ht="18">
      <c r="K80"/>
      <c r="L80" s="296"/>
      <c r="M80" s="296"/>
      <c r="N80" s="296"/>
      <c r="O80" s="296"/>
      <c r="P80" s="296"/>
      <c r="Q80" s="296"/>
      <c r="R80" s="296"/>
      <c r="S80" s="296"/>
      <c r="T80" s="296"/>
      <c r="U80" s="296"/>
      <c r="V80" s="296"/>
      <c r="W80" s="296"/>
      <c r="X80" s="296"/>
      <c r="Y80" s="312"/>
      <c r="Z80" s="264"/>
      <c r="AA80" s="264"/>
      <c r="AB80" s="264"/>
    </row>
    <row r="81" spans="1:26">
      <c r="K81" s="266"/>
      <c r="L81" s="296"/>
      <c r="M81" s="296"/>
      <c r="N81" s="296"/>
      <c r="O81" s="296"/>
      <c r="P81" s="296"/>
      <c r="Q81" s="296"/>
      <c r="R81" s="296"/>
      <c r="S81" s="296"/>
      <c r="T81" s="296"/>
      <c r="U81" s="296"/>
      <c r="V81" s="296"/>
      <c r="W81" s="296"/>
      <c r="X81" s="296"/>
      <c r="Y81" s="315"/>
      <c r="Z81" s="262"/>
    </row>
    <row r="82" spans="1:26">
      <c r="A82" s="18"/>
      <c r="K82" s="265"/>
      <c r="L82" s="296"/>
      <c r="M82" s="296"/>
      <c r="N82" s="296"/>
      <c r="O82" s="296"/>
      <c r="P82" s="296"/>
      <c r="Q82" s="296"/>
      <c r="R82" s="296"/>
      <c r="S82" s="296"/>
      <c r="T82" s="296"/>
      <c r="U82" s="296"/>
      <c r="V82" s="296"/>
      <c r="W82" s="296"/>
      <c r="X82" s="296"/>
      <c r="Y82" s="315"/>
      <c r="Z82" s="262"/>
    </row>
    <row r="83" spans="1:26" ht="18">
      <c r="K83" s="265"/>
      <c r="L83" s="296"/>
      <c r="M83" s="296"/>
      <c r="N83" s="296"/>
      <c r="O83" s="296"/>
      <c r="P83" s="296"/>
      <c r="Q83" s="296"/>
      <c r="R83" s="296"/>
      <c r="S83" s="296"/>
      <c r="T83" s="296"/>
      <c r="U83" s="296"/>
      <c r="V83" s="296"/>
      <c r="W83" s="316"/>
      <c r="X83" s="317"/>
      <c r="Y83" s="315"/>
      <c r="Z83" s="262"/>
    </row>
    <row r="84" spans="1:26">
      <c r="A84" s="1" t="s">
        <v>59</v>
      </c>
      <c r="K84" s="267"/>
      <c r="L84" s="296"/>
      <c r="M84" s="296"/>
      <c r="N84" s="296"/>
      <c r="O84" s="296"/>
      <c r="P84" s="296"/>
      <c r="Q84" s="296"/>
      <c r="R84" s="296"/>
      <c r="S84" s="296"/>
      <c r="T84" s="296"/>
      <c r="U84" s="296"/>
      <c r="V84" s="296"/>
      <c r="W84" s="313"/>
      <c r="X84" s="318"/>
      <c r="Y84" s="315"/>
      <c r="Z84" s="262"/>
    </row>
    <row r="85" spans="1:26">
      <c r="K85" s="268"/>
      <c r="L85" s="296"/>
      <c r="M85" s="296"/>
      <c r="N85" s="296"/>
      <c r="O85" s="296"/>
      <c r="P85" s="296"/>
      <c r="Q85" s="296"/>
      <c r="R85" s="296"/>
      <c r="S85" s="296"/>
      <c r="T85" s="296"/>
      <c r="U85" s="296"/>
      <c r="V85" s="296"/>
      <c r="W85" s="313"/>
      <c r="X85" s="318"/>
      <c r="Y85" s="315"/>
      <c r="Z85" s="262"/>
    </row>
    <row r="86" spans="1:26">
      <c r="A86" s="1" t="s">
        <v>60</v>
      </c>
      <c r="L86" s="296"/>
      <c r="M86" s="296"/>
      <c r="N86" s="296"/>
      <c r="O86" s="296"/>
      <c r="P86" s="296"/>
      <c r="Q86" s="296"/>
      <c r="R86" s="296"/>
      <c r="S86" s="296"/>
      <c r="T86" s="296"/>
      <c r="U86" s="296"/>
      <c r="V86" s="296"/>
      <c r="W86" s="319"/>
      <c r="X86" s="315"/>
      <c r="Y86" s="296"/>
    </row>
    <row r="87" spans="1:26">
      <c r="L87" s="296"/>
      <c r="M87" s="296"/>
      <c r="N87" s="296"/>
      <c r="O87" s="296"/>
      <c r="P87" s="296"/>
      <c r="Q87" s="296"/>
      <c r="R87" s="296"/>
      <c r="S87" s="296"/>
      <c r="T87" s="296"/>
      <c r="U87" s="296"/>
      <c r="V87" s="296"/>
      <c r="W87" s="315"/>
      <c r="X87" s="315"/>
      <c r="Y87" s="296"/>
    </row>
    <row r="88" spans="1:26">
      <c r="L88" s="296"/>
      <c r="M88" s="296"/>
      <c r="N88" s="296"/>
      <c r="O88" s="296"/>
      <c r="P88" s="296"/>
      <c r="Q88" s="296"/>
      <c r="R88" s="296"/>
      <c r="S88" s="296"/>
      <c r="T88" s="296"/>
      <c r="U88" s="296"/>
      <c r="V88" s="296"/>
      <c r="W88" s="296"/>
      <c r="X88" s="296"/>
      <c r="Y88" s="296"/>
    </row>
    <row r="89" spans="1:26">
      <c r="O89" s="296"/>
      <c r="P89" s="296"/>
      <c r="Q89" s="296"/>
      <c r="R89" s="296"/>
      <c r="S89" s="296"/>
      <c r="T89" s="296"/>
      <c r="U89" s="296"/>
      <c r="V89" s="296"/>
      <c r="W89" s="296"/>
      <c r="X89" s="296"/>
      <c r="Y89" s="296"/>
    </row>
    <row r="90" spans="1:26">
      <c r="A90" s="155"/>
    </row>
  </sheetData>
  <mergeCells count="31">
    <mergeCell ref="L69:M69"/>
    <mergeCell ref="L70:M70"/>
    <mergeCell ref="L71:M71"/>
    <mergeCell ref="L72:M72"/>
    <mergeCell ref="D44:E44"/>
    <mergeCell ref="F44:J44"/>
    <mergeCell ref="L44:M44"/>
    <mergeCell ref="N44:R44"/>
    <mergeCell ref="L67:M67"/>
    <mergeCell ref="L68:M68"/>
    <mergeCell ref="S26:W26"/>
    <mergeCell ref="D27:E27"/>
    <mergeCell ref="F27:J27"/>
    <mergeCell ref="L27:M27"/>
    <mergeCell ref="N27:R27"/>
    <mergeCell ref="D43:E43"/>
    <mergeCell ref="F43:J43"/>
    <mergeCell ref="L43:M43"/>
    <mergeCell ref="N43:R43"/>
    <mergeCell ref="K19:M19"/>
    <mergeCell ref="K20:M20"/>
    <mergeCell ref="D26:E26"/>
    <mergeCell ref="F26:J26"/>
    <mergeCell ref="L26:M26"/>
    <mergeCell ref="N26:R26"/>
    <mergeCell ref="C7:H7"/>
    <mergeCell ref="C8:J8"/>
    <mergeCell ref="D17:I17"/>
    <mergeCell ref="K17:M17"/>
    <mergeCell ref="N17:Q17"/>
    <mergeCell ref="R17:S17"/>
  </mergeCells>
  <printOptions horizontalCentered="1" verticalCentered="1"/>
  <pageMargins left="3.937007874015748E-2" right="3.937007874015748E-2" top="0" bottom="0" header="0.31496062992125984" footer="0.31496062992125984"/>
  <pageSetup paperSize="8" scale="44"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CBDF17595C524FADF46FDB2856AD59" ma:contentTypeVersion="0" ma:contentTypeDescription="Create a new document." ma:contentTypeScope="" ma:versionID="eb19cde65535789f294a1dbb7a5faf6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A0ED36-AD6F-40D6-9F72-3FD0D4016F2C}">
  <ds:schemaRefs>
    <ds:schemaRef ds:uri="http://schemas.microsoft.com/sharepoint/v3/contenttype/forms"/>
  </ds:schemaRefs>
</ds:datastoreItem>
</file>

<file path=customXml/itemProps2.xml><?xml version="1.0" encoding="utf-8"?>
<ds:datastoreItem xmlns:ds="http://schemas.openxmlformats.org/officeDocument/2006/customXml" ds:itemID="{2B952B70-ED82-4905-A724-95C829F3EDBA}">
  <ds:schemaRef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F837930D-6A69-4581-9E33-91610A4609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ActewAGL initial ECM</vt:lpstr>
      <vt:lpstr>AER draft decision ECM</vt:lpstr>
      <vt:lpstr>ActewAGL revised ECM</vt:lpstr>
      <vt:lpstr>AER final decision ECM</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Radosavljevic, Savina</dc:creator>
  <cp:lastModifiedBy>Radosavljevic, Savina</cp:lastModifiedBy>
  <cp:lastPrinted>2016-02-12T04:45:44Z</cp:lastPrinted>
  <dcterms:created xsi:type="dcterms:W3CDTF">2015-08-25T02:50:47Z</dcterms:created>
  <dcterms:modified xsi:type="dcterms:W3CDTF">2016-03-18T00:40:10Z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0x010100FFCBDF17595C524FADF46FDB2856AD59</vt:lpwstr>
  </property>
</Properties>
</file>