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/>
  <xr:revisionPtr revIDLastSave="0" documentId="8_{6F8D44F6-D685-4C36-A44C-8C9792A96B9B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Draft decision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bba" hidden="1">{"Ownership",#N/A,FALSE,"Ownership";"Contents",#N/A,FALSE,"Contents"}</definedName>
    <definedName name="anscount" hidden="1">1</definedName>
    <definedName name="CRCP_span">#N/A</definedName>
    <definedName name="CRCP_y1">'[1]Business &amp; other details'!$C$39</definedName>
    <definedName name="CRCP_y2">'[2]Business &amp; other details'!$D$38</definedName>
    <definedName name="CRCP_y3">'[2]Business &amp; other details'!$E$38</definedName>
    <definedName name="CRCP_y4">'[1]Business &amp; other details'!$F$39</definedName>
    <definedName name="CRCP_y5">'[2]Business &amp; other details'!$G$38</definedName>
    <definedName name="CRY">'[1]Business &amp; other details'!$C$48</definedName>
    <definedName name="dms_0306_Year">'[1]Business &amp; other details'!$C$79</definedName>
    <definedName name="dms_060301_LastRow">'[1]Business &amp; other details'!$C$99</definedName>
    <definedName name="dms_060701_StartDateTxt">'[1]Business &amp; other details'!$C$111</definedName>
    <definedName name="dms_0608_LastRow">'[1]Business &amp; other details'!$C$116</definedName>
    <definedName name="dms_0608_OffsetRows">'[1]Business &amp; other details'!$C$115</definedName>
    <definedName name="dms_060801_StartCell">'[3]6'!$B$13</definedName>
    <definedName name="dms_663_List">'[1]AER only'!$M$10:$M$51</definedName>
    <definedName name="dms_ABN_List">'[1]AER only'!$D$10:$D$51</definedName>
    <definedName name="dms_Addr1_List">'[1]AER only'!$O$10:$O$50</definedName>
    <definedName name="dms_Addr2_List">'[1]AER only'!$P$10:$P$50</definedName>
    <definedName name="dms_Amendment_Text">'[4]Business &amp; other details'!$AL$70</definedName>
    <definedName name="dms_BaseStepTrend">'[5]2.16 Opex Summary'!$I$9</definedName>
    <definedName name="dms_CBD_flag">'[1]AER only'!$AB$10:$AB$51</definedName>
    <definedName name="dms_CFinalYear_List">'[1]AER only'!$E$95:$E$109</definedName>
    <definedName name="dms_CRCP_FinalYear_Result">'[1]Business &amp; other details'!$C$96</definedName>
    <definedName name="dms_CRCP_FirstYear_Result">'[1]Business &amp; other details'!$C$95</definedName>
    <definedName name="dms_CRCP_index">'[1]AER only'!$J$95:$J$109</definedName>
    <definedName name="dms_CRCP_years">'[1]AER only'!$H$95:$H$109</definedName>
    <definedName name="dms_CRCP_yM">'[1]AER only'!$H$108</definedName>
    <definedName name="dms_CRCP_yN">'[1]AER only'!$H$107</definedName>
    <definedName name="dms_CRCP_yO">'[1]AER only'!$H$106</definedName>
    <definedName name="dms_CRCP_yP">'[1]AER only'!$H$105</definedName>
    <definedName name="dms_CRCP_yQ">'[1]AER only'!$H$104</definedName>
    <definedName name="dms_CRCP_yR">'[1]AER only'!$H$103</definedName>
    <definedName name="dms_CRCP_yS">'[1]AER only'!$H$102</definedName>
    <definedName name="dms_CRCP_yT">'[1]AER only'!$H$101</definedName>
    <definedName name="dms_CRCP_yU">'[1]AER only'!$H$100</definedName>
    <definedName name="dms_CRCP_yV">'[1]AER only'!$H$99</definedName>
    <definedName name="dms_CRCP_yW">'[1]AER only'!$H$98</definedName>
    <definedName name="dms_CRCP_yX">'[1]AER only'!$H$97</definedName>
    <definedName name="dms_CRCP_yY">'[1]AER only'!$H$96</definedName>
    <definedName name="dms_CRCP_yZ">'[1]AER only'!$H$95</definedName>
    <definedName name="dms_CRCPlength_List">'[1]AER only'!$K$10:$K$51</definedName>
    <definedName name="dms_CRCPlength_Num">'[1]Business &amp; other details'!$C$93</definedName>
    <definedName name="dms_CRCPlength_Num_List">'[1]AER only'!$D$95:$D$109</definedName>
    <definedName name="dms_CRY_ListC">'[1]AER only'!$D$113:$D$132</definedName>
    <definedName name="dms_CRY_ListF">'[1]AER only'!$C$113:$C$132</definedName>
    <definedName name="dms_CRY_start_year">'[4]AER ETL'!$C$37</definedName>
    <definedName name="dms_CRYc_y1">'[1]AER only'!$O$95</definedName>
    <definedName name="dms_CRYc_y10">'[1]AER only'!$O$104</definedName>
    <definedName name="dms_CRYc_y11">'[1]AER only'!$O$105</definedName>
    <definedName name="dms_CRYc_y12">'[1]AER only'!$O$106</definedName>
    <definedName name="dms_CRYc_y13">'[1]AER only'!$O$107</definedName>
    <definedName name="dms_CRYc_y14">'[1]AER only'!$O$108</definedName>
    <definedName name="dms_CRYc_y15">'[1]AER only'!$O$109</definedName>
    <definedName name="dms_CRYc_y16">'[1]AER only'!$O$110</definedName>
    <definedName name="dms_CRYc_y17">'[1]AER only'!$O$111</definedName>
    <definedName name="dms_CRYc_y18">'[1]AER only'!$O$112</definedName>
    <definedName name="dms_CRYc_y19">'[1]AER only'!$O$113</definedName>
    <definedName name="dms_CRYc_y2">'[1]AER only'!$O$96</definedName>
    <definedName name="dms_CRYc_y3">'[1]AER only'!$O$97</definedName>
    <definedName name="dms_CRYc_y4">'[1]AER only'!$O$98</definedName>
    <definedName name="dms_CRYc_y5">'[1]AER only'!$O$99</definedName>
    <definedName name="dms_CRYc_y6">'[1]AER only'!$O$100</definedName>
    <definedName name="dms_CRYc_y7">'[1]AER only'!$O$101</definedName>
    <definedName name="dms_CRYc_y8">'[1]AER only'!$O$102</definedName>
    <definedName name="dms_CRYc_y9">'[1]AER only'!$O$103</definedName>
    <definedName name="dms_CRYf_y1">'[1]AER only'!$M$95</definedName>
    <definedName name="dms_CRYf_y10">'[1]AER only'!$M$104</definedName>
    <definedName name="dms_CRYf_y11">'[1]AER only'!$M$105</definedName>
    <definedName name="dms_CRYf_y12">'[1]AER only'!$M$106</definedName>
    <definedName name="dms_CRYf_y13">'[1]AER only'!$M$107</definedName>
    <definedName name="dms_CRYf_y14">'[1]AER only'!$M$108</definedName>
    <definedName name="dms_CRYf_y15">'[1]AER only'!$M$109</definedName>
    <definedName name="dms_CRYf_y16">'[1]AER only'!$M$110</definedName>
    <definedName name="dms_CRYf_y17">'[1]AER only'!$M$111</definedName>
    <definedName name="dms_CRYf_y18">'[1]AER only'!$M$112</definedName>
    <definedName name="dms_CRYf_y19">'[1]AER only'!$M$113</definedName>
    <definedName name="dms_CRYf_y2">'[1]AER only'!$M$96</definedName>
    <definedName name="dms_CRYf_y3">'[1]AER only'!$M$97</definedName>
    <definedName name="dms_CRYf_y4">'[1]AER only'!$M$98</definedName>
    <definedName name="dms_CRYf_y5">'[1]AER only'!$M$99</definedName>
    <definedName name="dms_CRYf_y6">'[1]AER only'!$M$100</definedName>
    <definedName name="dms_CRYf_y7">'[1]AER only'!$M$101</definedName>
    <definedName name="dms_CRYf_y8">'[1]AER only'!$M$102</definedName>
    <definedName name="dms_CRYf_y9">'[1]AER only'!$M$103</definedName>
    <definedName name="dms_DataQuality">'[1]Business &amp; other details'!$C$59</definedName>
    <definedName name="dms_DataQuality_List">'[1]AER only'!$B$67:$B$71</definedName>
    <definedName name="dms_DeterminationRef_List">'[1]AER only'!$N$10:$N$51</definedName>
    <definedName name="dms_FeederName_1">'[1]AER only'!$AH$10:$AH$51</definedName>
    <definedName name="dms_FeederName_2">'[1]AER only'!$AI$10:$AI$51</definedName>
    <definedName name="dms_FeederName_3">'[1]AER only'!$AJ$10:$AJ$51</definedName>
    <definedName name="dms_FeederName_4">'[1]AER only'!$AK$10:$AK$51</definedName>
    <definedName name="dms_FeederName_5">'[1]AER only'!$AL$10:$AL$51</definedName>
    <definedName name="dms_FeederType_5_flag">'[1]AER only'!$AF$10:$AF$51</definedName>
    <definedName name="dms_FifthFeeder_flag_NSP">'[1]Business &amp; other details'!$C$129</definedName>
    <definedName name="dms_FinalYear_List">'[1]AER only'!$C$95:$C$109</definedName>
    <definedName name="dms_FormControl_List">'[1]AER only'!$H$10:$H$51</definedName>
    <definedName name="dms_FRCP_ListC">'[1]AER only'!$H$113:$H$127</definedName>
    <definedName name="dms_FRCP_ListF">'[1]AER only'!$G$113:$G$127</definedName>
    <definedName name="dms_FRCP_y1">'[1]AER only'!$F$95</definedName>
    <definedName name="dms_FRCP_y10">'[1]AER only'!$F$104</definedName>
    <definedName name="dms_FRCP_y11">'[1]AER only'!$F$105</definedName>
    <definedName name="dms_FRCP_y12">'[1]AER only'!$F$106</definedName>
    <definedName name="dms_FRCP_y13">'[1]AER only'!$F$107</definedName>
    <definedName name="dms_FRCP_y14">'[1]AER only'!$F$108</definedName>
    <definedName name="dms_FRCP_y2">'[1]AER only'!$F$96</definedName>
    <definedName name="dms_FRCP_y3">'[1]AER only'!$F$97</definedName>
    <definedName name="dms_FRCP_y4">'[1]AER only'!$F$98</definedName>
    <definedName name="dms_FRCP_y5">'[1]AER only'!$F$99</definedName>
    <definedName name="dms_FRCP_y6">'[1]AER only'!$F$100</definedName>
    <definedName name="dms_FRCP_y7">'[1]AER only'!$F$101</definedName>
    <definedName name="dms_FRCP_y8">'[1]AER only'!$F$102</definedName>
    <definedName name="dms_FRCP_y9">'[1]AER only'!$F$103</definedName>
    <definedName name="dms_FRCPlength_List">'[1]AER only'!$L$10:$L$51</definedName>
    <definedName name="dms_FRCPlength_Num">'[1]Business &amp; other details'!$C$90</definedName>
    <definedName name="dms_FRCPlength_Num_List">'[1]AER only'!$B$95:$B$109</definedName>
    <definedName name="dms_JurisdictionList">'[1]AER only'!$E$10:$E$51</definedName>
    <definedName name="dms_LeapYear_Result">'[1]Business &amp; other details'!$C$105</definedName>
    <definedName name="dms_LongRural_flag">'[1]AER only'!$AE$10:$AE$51</definedName>
    <definedName name="dms_Model">'[1]Business &amp; other details'!$C$67</definedName>
    <definedName name="dms_Model_List">'[1]AER only'!$B$57:$B$64</definedName>
    <definedName name="dms_MultiYear_FinalYear_Ref">'[1]Business &amp; other details'!$C$91</definedName>
    <definedName name="dms_MultiYear_FinalYear_Result">'[1]Business &amp; other details'!$C$92</definedName>
    <definedName name="dms_MultiYear_Flag">'[1]Business &amp; other details'!$C$82</definedName>
    <definedName name="dms_MultiYear_ResponseFlag">'[1]Business &amp; other details'!$C$81</definedName>
    <definedName name="dms_PAddr1_List">'[1]AER only'!$T$10:$T$50</definedName>
    <definedName name="dms_PAddr2_List">'[1]AER only'!$U$10:$U$50</definedName>
    <definedName name="dms_PostCode_List">'[1]AER only'!$S$10:$S$50</definedName>
    <definedName name="dms_PPostCode_List">'[1]AER only'!$X$10:$X$50</definedName>
    <definedName name="dms_PRCP_BaseYear">#REF!</definedName>
    <definedName name="dms_PRCPlength_Num">'[1]Business &amp; other details'!$C$92</definedName>
    <definedName name="dms_PState_List">'[1]AER only'!$W$10:$W$50</definedName>
    <definedName name="dms_PSuburb_List">'[1]AER only'!$V$10:$V$50</definedName>
    <definedName name="dms_RPT">'[1]Business &amp; other details'!$C$66</definedName>
    <definedName name="dms_RPT_List">'[1]AER only'!$I$10:$I$51</definedName>
    <definedName name="dms_RPTMonth">'[1]Business &amp; other details'!$C$73</definedName>
    <definedName name="dms_RPTMonth_List">'[1]AER only'!$J$10:$J$51</definedName>
    <definedName name="dms_RYE">'[1]Business &amp; other details'!$C$65</definedName>
    <definedName name="dms_RYE_Formula_Result">'[1]AER only'!$E$57:$E$64</definedName>
    <definedName name="dms_Sector_List">'[1]AER only'!$F$10:$F$51</definedName>
    <definedName name="dms_Segment">'[1]Business &amp; other details'!$C$64</definedName>
    <definedName name="dms_Segment_List">'[1]AER only'!$G$10:$G$51</definedName>
    <definedName name="dms_ShortRural_flag">'[1]AER only'!$AD$10:$AD$51</definedName>
    <definedName name="dms_SingleYear_FinalYear_Ref">'[1]Business &amp; other details'!$C$88</definedName>
    <definedName name="dms_SingleYear_FinalYear_Result">'[1]Business &amp; other details'!$C$89</definedName>
    <definedName name="dms_SingleYear_Model">'[1]Business &amp; other details'!$C$85:$C$87</definedName>
    <definedName name="dms_SourceList">'[1]AER only'!$B$75:$B$87</definedName>
    <definedName name="dms_Specified_FinalYear">'[1]Business &amp; other details'!$C$83</definedName>
    <definedName name="dms_State_List">'[1]AER only'!$R$10:$R$51</definedName>
    <definedName name="dms_STPIS_Detail">'[6]6'!$O$15:$O$37</definedName>
    <definedName name="dms_STPIS_Reasons">'[6]6'!$P$17:$P$30</definedName>
    <definedName name="dms_Suburb_List">'[1]AER only'!$Q$10:$Q$50</definedName>
    <definedName name="dms_TradingName">'[1]Business &amp; other details'!$C$14</definedName>
    <definedName name="dms_TradingName_List">'[1]AER only'!$B$10:$B$51</definedName>
    <definedName name="dms_TradingNameFull_List">'[1]AER only'!$C$10:$C$51</definedName>
    <definedName name="dms_Typed_Submission_Date">'[4]Business &amp; other details'!$AL$74</definedName>
    <definedName name="dms_Urban_flag">'[1]AER only'!$AC$10:$AC$51</definedName>
    <definedName name="dms_Worksheet_List">'[1]AER only'!$C$57:$C$64</definedName>
    <definedName name="FRCP_1to5">"2015-16 to 2019-20"</definedName>
    <definedName name="FRCP_span">"2015-20"</definedName>
    <definedName name="FRCP_y1">'[1]Business &amp; other details'!$C$35</definedName>
    <definedName name="FRCP_y6">'[2]Business &amp; other details'!$H$35</definedName>
    <definedName name="FRY">'[4]Business &amp; other details'!$AL$56</definedName>
    <definedName name="IQ_ADDIN" hidden="1">"AUTO"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40970.780625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LAN" hidden="1">{"Ownership",#N/A,FALSE,"Ownership";"Contents",#N/A,FALSE,"Contents"}</definedName>
    <definedName name="PRCP_y2">'[1]Business &amp; other details'!$D$44</definedName>
    <definedName name="PRCP_y3">'[1]Business &amp; other details'!$E$44</definedName>
    <definedName name="PRCP_y4">'[1]Business &amp; other details'!$F$44</definedName>
    <definedName name="PRCP_y5">'[1]Business &amp; other details'!$G$44</definedName>
    <definedName name="RCP_1to5">"2015-16 to 2019-20"</definedName>
    <definedName name="teest" hidden="1">{"Ownership",#N/A,FALSE,"Ownership";"Contents",#N/A,FALSE,"Contents"}</definedName>
    <definedName name="test" hidden="1">{"Ownership",#N/A,FALSE,"Ownership";"Contents",#N/A,FALSE,"Contents"}</definedName>
    <definedName name="wrn.App._.Custodians." hidden="1">{"Ownership",#N/A,FALSE,"Ownership";"Contents",#N/A,FALSE,"Contents"}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6" i="1" l="1"/>
  <c r="C19" i="1" l="1"/>
  <c r="C32" i="1"/>
  <c r="D19" i="1" l="1"/>
  <c r="B35" i="1" l="1"/>
  <c r="H41" i="1"/>
  <c r="G41" i="1"/>
  <c r="D41" i="1"/>
  <c r="C41" i="1"/>
  <c r="Q32" i="1"/>
  <c r="P32" i="1"/>
  <c r="O32" i="1"/>
  <c r="N32" i="1"/>
  <c r="M32" i="1"/>
  <c r="L32" i="1"/>
  <c r="K32" i="1"/>
  <c r="I32" i="1"/>
  <c r="Q49" i="1" s="1"/>
  <c r="K54" i="1" s="1"/>
  <c r="H32" i="1"/>
  <c r="P49" i="1" s="1"/>
  <c r="K53" i="1" s="1"/>
  <c r="G32" i="1"/>
  <c r="O49" i="1" s="1"/>
  <c r="K52" i="1" s="1"/>
  <c r="F32" i="1"/>
  <c r="N49" i="1" s="1"/>
  <c r="K51" i="1" s="1"/>
  <c r="E32" i="1"/>
  <c r="M49" i="1" s="1"/>
  <c r="K50" i="1" s="1"/>
  <c r="D32" i="1"/>
  <c r="Q19" i="1"/>
  <c r="P19" i="1"/>
  <c r="O19" i="1"/>
  <c r="N19" i="1"/>
  <c r="M19" i="1"/>
  <c r="L19" i="1"/>
  <c r="K19" i="1"/>
  <c r="I19" i="1"/>
  <c r="H19" i="1"/>
  <c r="G19" i="1"/>
  <c r="F19" i="1"/>
  <c r="E19" i="1"/>
  <c r="L7" i="1"/>
  <c r="K7" i="1"/>
  <c r="J7" i="1"/>
  <c r="I7" i="1"/>
  <c r="H7" i="1"/>
  <c r="G7" i="1"/>
  <c r="F7" i="1"/>
  <c r="E7" i="1"/>
  <c r="F41" i="1" l="1"/>
  <c r="C27" i="1"/>
  <c r="D27" i="1"/>
  <c r="I27" i="1"/>
  <c r="E27" i="1"/>
  <c r="E41" i="1"/>
  <c r="G27" i="1"/>
  <c r="R49" i="1"/>
  <c r="S49" i="1" s="1"/>
  <c r="T49" i="1" s="1"/>
  <c r="U49" i="1" s="1"/>
  <c r="V49" i="1" s="1"/>
  <c r="F27" i="1"/>
  <c r="H27" i="1"/>
  <c r="M8" i="1" l="1"/>
  <c r="P38" i="1" l="1"/>
  <c r="P40" i="1"/>
  <c r="P35" i="1"/>
  <c r="P36" i="1"/>
  <c r="P39" i="1"/>
  <c r="L8" i="1"/>
  <c r="P33" i="1"/>
  <c r="P37" i="1"/>
  <c r="P41" i="1" l="1"/>
  <c r="O35" i="1"/>
  <c r="O38" i="1"/>
  <c r="K8" i="1"/>
  <c r="O40" i="1"/>
  <c r="O39" i="1"/>
  <c r="O37" i="1"/>
  <c r="O33" i="1"/>
  <c r="O36" i="1"/>
  <c r="O41" i="1" l="1"/>
  <c r="N33" i="1"/>
  <c r="N39" i="1"/>
  <c r="J8" i="1"/>
  <c r="N40" i="1"/>
  <c r="N37" i="1"/>
  <c r="N38" i="1"/>
  <c r="N35" i="1"/>
  <c r="N36" i="1"/>
  <c r="M33" i="1" l="1"/>
  <c r="M40" i="1"/>
  <c r="I8" i="1"/>
  <c r="M22" i="1" s="1"/>
  <c r="M37" i="1"/>
  <c r="M38" i="1"/>
  <c r="M35" i="1"/>
  <c r="M39" i="1"/>
  <c r="M36" i="1"/>
  <c r="N41" i="1"/>
  <c r="M20" i="1" l="1"/>
  <c r="Q20" i="1"/>
  <c r="N20" i="1"/>
  <c r="P25" i="1"/>
  <c r="O23" i="1"/>
  <c r="Q25" i="1"/>
  <c r="L35" i="1"/>
  <c r="O25" i="1"/>
  <c r="P22" i="1"/>
  <c r="M25" i="1"/>
  <c r="L38" i="1"/>
  <c r="P24" i="1"/>
  <c r="Q22" i="1"/>
  <c r="H8" i="1"/>
  <c r="Q23" i="1"/>
  <c r="N22" i="1"/>
  <c r="L40" i="1"/>
  <c r="N23" i="1"/>
  <c r="O24" i="1"/>
  <c r="N26" i="1"/>
  <c r="O22" i="1"/>
  <c r="P20" i="1"/>
  <c r="N24" i="1"/>
  <c r="L36" i="1"/>
  <c r="M24" i="1"/>
  <c r="Q24" i="1"/>
  <c r="N25" i="1"/>
  <c r="L39" i="1"/>
  <c r="L33" i="1"/>
  <c r="O26" i="1"/>
  <c r="Q26" i="1"/>
  <c r="O20" i="1"/>
  <c r="P26" i="1"/>
  <c r="L37" i="1"/>
  <c r="M26" i="1"/>
  <c r="P23" i="1"/>
  <c r="M23" i="1"/>
  <c r="M41" i="1"/>
  <c r="Q27" i="1" l="1"/>
  <c r="L41" i="1"/>
  <c r="P27" i="1"/>
  <c r="G8" i="1"/>
  <c r="M27" i="1"/>
  <c r="O27" i="1"/>
  <c r="N27" i="1"/>
  <c r="N44" i="1" l="1"/>
  <c r="O44" i="1"/>
  <c r="F8" i="1"/>
  <c r="K39" i="1"/>
  <c r="K37" i="1"/>
  <c r="K36" i="1"/>
  <c r="K38" i="1"/>
  <c r="K33" i="1"/>
  <c r="K35" i="1"/>
  <c r="K40" i="1"/>
  <c r="P44" i="1"/>
  <c r="Q41" i="1"/>
  <c r="P51" i="1" l="1"/>
  <c r="Q51" i="1"/>
  <c r="R51" i="1"/>
  <c r="O51" i="1"/>
  <c r="S51" i="1"/>
  <c r="Q44" i="1"/>
  <c r="K41" i="1"/>
  <c r="T53" i="1"/>
  <c r="U53" i="1"/>
  <c r="R53" i="1"/>
  <c r="S53" i="1"/>
  <c r="Q53" i="1"/>
  <c r="E8" i="1"/>
  <c r="T52" i="1"/>
  <c r="S52" i="1"/>
  <c r="Q52" i="1"/>
  <c r="P52" i="1"/>
  <c r="R52" i="1"/>
  <c r="U54" i="1" l="1"/>
  <c r="U55" i="1" s="1"/>
  <c r="U57" i="1" s="1"/>
  <c r="T54" i="1"/>
  <c r="V54" i="1"/>
  <c r="V55" i="1" s="1"/>
  <c r="V57" i="1" s="1"/>
  <c r="R54" i="1"/>
  <c r="S54" i="1"/>
  <c r="S55" i="1"/>
  <c r="S57" i="1" s="1"/>
  <c r="T55" i="1"/>
  <c r="T57" i="1" s="1"/>
  <c r="D8" i="1"/>
  <c r="K22" i="1" s="1"/>
  <c r="L26" i="1" l="1"/>
  <c r="K20" i="1"/>
  <c r="K23" i="1"/>
  <c r="K24" i="1"/>
  <c r="K25" i="1"/>
  <c r="L24" i="1"/>
  <c r="L20" i="1"/>
  <c r="L22" i="1"/>
  <c r="L23" i="1"/>
  <c r="K26" i="1"/>
  <c r="L25" i="1"/>
  <c r="K27" i="1" l="1"/>
  <c r="L27" i="1"/>
  <c r="M44" i="1" l="1"/>
  <c r="R50" i="1" l="1"/>
  <c r="R55" i="1" s="1"/>
  <c r="R57" i="1" s="1"/>
  <c r="W57" i="1" s="1"/>
  <c r="O50" i="1"/>
  <c r="Q50" i="1"/>
  <c r="N50" i="1"/>
  <c r="P50" i="1"/>
  <c r="W55" i="1" l="1"/>
</calcChain>
</file>

<file path=xl/sharedStrings.xml><?xml version="1.0" encoding="utf-8"?>
<sst xmlns="http://schemas.openxmlformats.org/spreadsheetml/2006/main" count="60" uniqueCount="49">
  <si>
    <t>Actual and estimated inflation</t>
  </si>
  <si>
    <t>Actual</t>
  </si>
  <si>
    <t>Estimated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</si>
  <si>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</si>
  <si>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</si>
  <si>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</si>
  <si>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</si>
  <si>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</si>
  <si>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</si>
  <si>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</si>
  <si>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</si>
  <si>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</si>
  <si>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</si>
  <si>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</si>
  <si>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</si>
  <si>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ABS CPI index - June</t>
  </si>
  <si>
    <t xml:space="preserve">Inflation rate (per cent) </t>
  </si>
  <si>
    <t>Reconstructed cumulative index (2022-23=1)</t>
  </si>
  <si>
    <t>7.5.1 -  The carryover amounts that arise from applying the EBSS during the current regulatory control period</t>
  </si>
  <si>
    <t>Base year used to forecast opex for the current period (drop down menu)</t>
  </si>
  <si>
    <t>Non-recurrent efficiency adjustment made to 2016-17 opex, $m, real June 2018</t>
  </si>
  <si>
    <t>7.5.1.1 - Opex allowance applicable to EBSS (EBSS target)</t>
  </si>
  <si>
    <t>$m, real June 2018</t>
  </si>
  <si>
    <t>$m, real June 2023</t>
  </si>
  <si>
    <t>Previous period</t>
  </si>
  <si>
    <t>Current regulatory control period</t>
  </si>
  <si>
    <t>Total opex allowance</t>
  </si>
  <si>
    <t xml:space="preserve">Approved excludable costs - allowance </t>
  </si>
  <si>
    <t>Debt raising costs</t>
  </si>
  <si>
    <t>Forecast opex for EBSS purposes</t>
  </si>
  <si>
    <t>7.5.1.2 - Actual and estimated opex applicable to EBSS</t>
  </si>
  <si>
    <t xml:space="preserve">$m, Actual </t>
  </si>
  <si>
    <t xml:space="preserve">Total opex </t>
  </si>
  <si>
    <t>Approved excludable costs</t>
  </si>
  <si>
    <t>Movements in provisions related to opex</t>
  </si>
  <si>
    <t xml:space="preserve">Other adjustments or exclusions required by the EBSS </t>
  </si>
  <si>
    <t>Actual opex for EBSS purposes</t>
  </si>
  <si>
    <t>Base year non-recurrent efficiency gain $m, real June 2023</t>
  </si>
  <si>
    <t>Incremental gain $m, real June 2023</t>
  </si>
  <si>
    <t>Carryover</t>
  </si>
  <si>
    <t>Forthcoming regulatory control period</t>
  </si>
  <si>
    <t>Total</t>
  </si>
  <si>
    <t>Total Carryover Amount ($m, June 2023)</t>
  </si>
  <si>
    <t>PTRM inputs ($m, June 2023)</t>
  </si>
  <si>
    <t>Murrylink to nominate base year used to forecast opex 
(drop down menu)</t>
  </si>
  <si>
    <t>Connection charges</t>
  </si>
  <si>
    <t>$m, real June 2013</t>
  </si>
  <si>
    <t>Draft Decision, Murraylink Transmission Determination 2023-28</t>
  </si>
  <si>
    <t xml:space="preserve">         Substraction of approved revenue decrements - connection charges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</si>
</sst>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4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0.0"/>
    <numFmt numFmtId="165" formatCode="_(* #,##0.00_);_(* \(#,##0.00\);_(* &quot;-&quot;??_);_(@_)"/>
    <numFmt numFmtId="166" formatCode="0.000"/>
    <numFmt numFmtId="167" formatCode="_-* #,##0.0_-;\-* #,##0.0_-;_-* &quot;-&quot;??_-;_-@_-"/>
    <numFmt numFmtId="168" formatCode="_-* #,##0_-;\-* #,##0_-;_-* &quot;-&quot;??_-;_-@_-"/>
    <numFmt numFmtId="169" formatCode="#,##0_ ;\(#,##0\)_ "/>
    <numFmt numFmtId="170" formatCode="#,##0;\(#,##0\)"/>
    <numFmt numFmtId="171" formatCode="#,##0.0_ ;\-#,##0.0\ "/>
    <numFmt numFmtId="172" formatCode="_-* #,##0.000_-;\-* #,##0.000_-;_-* &quot;-&quot;???_-;_-@_-"/>
    <numFmt numFmtId="173" formatCode="dd/mmm"/>
    <numFmt numFmtId="174" formatCode="_(#,##0_);\(#,##0\);_(&quot;-&quot;_)"/>
    <numFmt numFmtId="175" formatCode="_-* #,##0.00_-;[Red]\(#,##0.00\)_-;_-* &quot;-&quot;??_-;_-@_-"/>
    <numFmt numFmtId="176" formatCode="mm/dd/yy"/>
    <numFmt numFmtId="177" formatCode="_([$€-2]* #,##0.00_);_([$€-2]* \(#,##0.00\);_([$€-2]* &quot;-&quot;??_)"/>
    <numFmt numFmtId="178" formatCode="0_);[Red]\(0\)"/>
    <numFmt numFmtId="179" formatCode="0.0%"/>
    <numFmt numFmtId="180" formatCode="_(* #,##0_);_(* \(#,##0\);_(* &quot;-&quot;?_);_(@_)"/>
    <numFmt numFmtId="181" formatCode="#,##0.0_);\(#,##0.0\)"/>
    <numFmt numFmtId="182" formatCode="#,##0_ ;\-#,##0\ "/>
    <numFmt numFmtId="183" formatCode="#,##0;[Red]\(#,##0.0\)"/>
    <numFmt numFmtId="184" formatCode="#,##0_ ;[Red]\(#,##0\)\ "/>
    <numFmt numFmtId="185" formatCode="#,##0.00;\(#,##0.00\)"/>
    <numFmt numFmtId="186" formatCode="_)d\-mmm\-yy_)"/>
    <numFmt numFmtId="187" formatCode="_(#,##0.0_);\(#,##0.0\);_(&quot;-&quot;_)"/>
    <numFmt numFmtId="188" formatCode="_(###0_);\(###0\);_(###0_)"/>
    <numFmt numFmtId="189" formatCode="#,##0.0000_);[Red]\(#,##0.0000\)"/>
    <numFmt numFmtId="190" formatCode="&quot;Warning&quot;;&quot;Warning&quot;;&quot;OK&quot;"/>
    <numFmt numFmtId="191" formatCode="#,##0_);\(#,##0\);\-\-_)"/>
    <numFmt numFmtId="192" formatCode="0.0000000"/>
    <numFmt numFmtId="193" formatCode="_-* #,##0.00000_-;\-* #,##0.00000_-;_-* &quot;-&quot;?_-;_-@_-"/>
  </numFmts>
  <fonts count="9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1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1"/>
      <color rgb="FF000000"/>
      <name val="Arial"/>
      <family val="2"/>
    </font>
    <font>
      <b/>
      <sz val="12"/>
      <color rgb="FFFFFFFF"/>
      <name val="Calibri"/>
      <family val="2"/>
      <scheme val="minor"/>
    </font>
    <font>
      <b/>
      <sz val="12"/>
      <color rgb="FFFFFFFF"/>
      <name val="Arial"/>
      <family val="2"/>
    </font>
    <font>
      <b/>
      <sz val="14"/>
      <color rgb="FFFFFFFF"/>
      <name val="Calibri"/>
      <family val="2"/>
    </font>
    <font>
      <b/>
      <sz val="11"/>
      <color rgb="FFFF0000"/>
      <name val="Calibri"/>
      <family val="2"/>
    </font>
    <font>
      <b/>
      <sz val="11"/>
      <color rgb="FF000000"/>
      <name val="Calibri"/>
      <family val="2"/>
    </font>
    <font>
      <b/>
      <sz val="12"/>
      <color rgb="FF000000"/>
      <name val="Calibri"/>
      <family val="2"/>
    </font>
    <font>
      <i/>
      <sz val="10"/>
      <name val="Arial"/>
      <family val="2"/>
    </font>
    <font>
      <i/>
      <sz val="11"/>
      <color rgb="FF00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2"/>
      <color rgb="FFFF0000"/>
      <name val="Calibri"/>
      <family val="2"/>
    </font>
    <font>
      <b/>
      <sz val="14"/>
      <name val="Arial"/>
      <family val="2"/>
    </font>
    <font>
      <sz val="9"/>
      <color rgb="FF000000"/>
      <name val="Arial"/>
      <family val="2"/>
    </font>
    <font>
      <b/>
      <sz val="10"/>
      <color rgb="FFFFFFFF"/>
      <name val="Arial"/>
      <family val="2"/>
    </font>
    <font>
      <b/>
      <sz val="16"/>
      <color indexed="9"/>
      <name val="Arial"/>
      <family val="2"/>
    </font>
    <font>
      <sz val="10"/>
      <color theme="1"/>
      <name val="Arial"/>
      <family val="2"/>
    </font>
    <font>
      <b/>
      <sz val="12"/>
      <color theme="0"/>
      <name val="Calibri"/>
      <family val="2"/>
      <scheme val="minor"/>
    </font>
    <font>
      <b/>
      <sz val="12"/>
      <color theme="0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b/>
      <sz val="13"/>
      <color indexed="9"/>
      <name val="Arial"/>
      <family val="2"/>
    </font>
    <font>
      <sz val="10"/>
      <color indexed="55"/>
      <name val="Arial"/>
      <family val="2"/>
    </font>
    <font>
      <b/>
      <sz val="10"/>
      <color theme="1"/>
      <name val="Arial"/>
      <family val="2"/>
    </font>
    <font>
      <b/>
      <sz val="13"/>
      <color theme="4" tint="-0.24994659260841701"/>
      <name val="Arial"/>
      <family val="2"/>
    </font>
    <font>
      <b/>
      <sz val="12"/>
      <color indexed="8"/>
      <name val="Arial"/>
      <family val="2"/>
    </font>
    <font>
      <u/>
      <sz val="11"/>
      <name val="Arial"/>
      <family val="2"/>
    </font>
    <font>
      <i/>
      <sz val="11"/>
      <name val="Arial"/>
      <family val="2"/>
    </font>
    <font>
      <i/>
      <sz val="10"/>
      <color theme="1" tint="0.24994659260841701"/>
      <name val="Arial"/>
      <family val="2"/>
    </font>
    <font>
      <sz val="10"/>
      <color indexed="16"/>
      <name val="Arial"/>
      <family val="2"/>
    </font>
    <font>
      <b/>
      <sz val="12"/>
      <color indexed="9"/>
      <name val="Arial"/>
      <family val="2"/>
    </font>
    <font>
      <sz val="11"/>
      <color indexed="9"/>
      <name val="Arial"/>
      <family val="2"/>
    </font>
    <font>
      <b/>
      <sz val="11"/>
      <color indexed="9"/>
      <name val="Arial"/>
      <family val="2"/>
    </font>
    <font>
      <sz val="10"/>
      <color theme="5" tint="-0.499984740745262"/>
      <name val="Arial"/>
      <family val="2"/>
    </font>
    <font>
      <sz val="10"/>
      <color theme="1"/>
      <name val="Verdana"/>
      <family val="2"/>
    </font>
    <font>
      <sz val="10"/>
      <color theme="1"/>
      <name val="Calibri"/>
      <family val="2"/>
    </font>
    <font>
      <b/>
      <sz val="16"/>
      <color theme="1"/>
      <name val="Calibri"/>
      <family val="2"/>
      <scheme val="minor"/>
    </font>
  </fonts>
  <fills count="60">
    <fill>
      <patternFill patternType="none"/>
    </fill>
    <fill>
      <patternFill patternType="gray125"/>
    </fill>
    <fill>
      <patternFill patternType="solid">
        <fgColor rgb="FFBFBFBF"/>
        <bgColor rgb="FF000000"/>
      </patternFill>
    </fill>
    <fill>
      <patternFill patternType="solid">
        <fgColor rgb="FFE4DFE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EBF1DE"/>
        <bgColor rgb="FF000000"/>
      </patternFill>
    </fill>
    <fill>
      <patternFill patternType="solid">
        <fgColor rgb="FFB8CCE4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A6A6A6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8DB4E2"/>
        <bgColor rgb="FF000000"/>
      </patternFill>
    </fill>
    <fill>
      <patternFill patternType="solid">
        <fgColor rgb="FF95B3D7"/>
        <bgColor rgb="FF000000"/>
      </patternFill>
    </fill>
    <fill>
      <patternFill patternType="solid">
        <fgColor rgb="FFC0C0C0"/>
        <bgColor rgb="FF000000"/>
      </patternFill>
    </fill>
    <fill>
      <patternFill patternType="solid">
        <fgColor rgb="FF40404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27"/>
        <bgColor indexed="64"/>
      </patternFill>
    </fill>
    <fill>
      <patternFill patternType="mediumGray">
        <fgColor indexed="22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lightUp">
        <fgColor indexed="23"/>
        <bgColor auto="1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gray0625">
        <fgColor indexed="22"/>
      </patternFill>
    </fill>
    <fill>
      <patternFill patternType="solid">
        <fgColor theme="9" tint="0.79998168889431442"/>
        <bgColor indexed="64"/>
      </patternFill>
    </fill>
  </fills>
  <borders count="138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A6A6A6"/>
      </right>
      <top style="thin">
        <color indexed="64"/>
      </top>
      <bottom style="medium">
        <color indexed="64"/>
      </bottom>
      <diagonal/>
    </border>
    <border>
      <left style="thin">
        <color rgb="FFA6A6A6"/>
      </left>
      <right style="thin">
        <color rgb="FFA6A6A6"/>
      </right>
      <top style="thin">
        <color indexed="64"/>
      </top>
      <bottom style="medium">
        <color indexed="64"/>
      </bottom>
      <diagonal/>
    </border>
    <border>
      <left style="thin">
        <color rgb="FFA6A6A6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rgb="FFA6A6A6"/>
      </top>
      <bottom style="thin">
        <color rgb="FFA6A6A6"/>
      </bottom>
      <diagonal/>
    </border>
    <border>
      <left style="medium">
        <color auto="1"/>
      </left>
      <right style="thin">
        <color rgb="FFA6A6A6"/>
      </right>
      <top style="medium">
        <color indexed="64"/>
      </top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medium">
        <color indexed="64"/>
      </top>
      <bottom style="thin">
        <color rgb="FFA6A6A6"/>
      </bottom>
      <diagonal/>
    </border>
    <border>
      <left style="thin">
        <color rgb="FFA6A6A6"/>
      </left>
      <right style="medium">
        <color indexed="64"/>
      </right>
      <top style="medium">
        <color indexed="64"/>
      </top>
      <bottom style="thin">
        <color rgb="FFA6A6A6"/>
      </bottom>
      <diagonal/>
    </border>
    <border>
      <left style="medium">
        <color indexed="64"/>
      </left>
      <right style="thin">
        <color rgb="FFA6A6A6"/>
      </right>
      <top/>
      <bottom/>
      <diagonal/>
    </border>
    <border>
      <left/>
      <right style="thin">
        <color rgb="FFA6A6A6"/>
      </right>
      <top/>
      <bottom style="thin">
        <color rgb="FFA6A6A6"/>
      </bottom>
      <diagonal/>
    </border>
    <border>
      <left style="thin">
        <color rgb="FFA6A6A6"/>
      </left>
      <right style="thin">
        <color rgb="FFA6A6A6"/>
      </right>
      <top/>
      <bottom style="thin">
        <color rgb="FFA6A6A6"/>
      </bottom>
      <diagonal/>
    </border>
    <border>
      <left style="thin">
        <color rgb="FFA6A6A6"/>
      </left>
      <right style="medium">
        <color indexed="64"/>
      </right>
      <top/>
      <bottom style="thin">
        <color rgb="FFA6A6A6"/>
      </bottom>
      <diagonal/>
    </border>
    <border>
      <left style="medium">
        <color indexed="64"/>
      </left>
      <right/>
      <top style="thin">
        <color rgb="FFA6A6A6"/>
      </top>
      <bottom style="medium">
        <color auto="1"/>
      </bottom>
      <diagonal/>
    </border>
    <border>
      <left style="medium">
        <color auto="1"/>
      </left>
      <right style="thin">
        <color rgb="FFA6A6A6"/>
      </right>
      <top/>
      <bottom style="medium">
        <color indexed="64"/>
      </bottom>
      <diagonal/>
    </border>
    <border>
      <left/>
      <right style="thin">
        <color rgb="FFA6A6A6"/>
      </right>
      <top style="thin">
        <color rgb="FFA6A6A6"/>
      </top>
      <bottom style="medium">
        <color indexed="64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medium">
        <color indexed="64"/>
      </bottom>
      <diagonal/>
    </border>
    <border>
      <left style="thin">
        <color rgb="FFA6A6A6"/>
      </left>
      <right style="medium">
        <color indexed="64"/>
      </right>
      <top style="thin">
        <color rgb="FFA6A6A6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theme="1"/>
      </left>
      <right/>
      <top style="medium">
        <color theme="1"/>
      </top>
      <bottom style="thin">
        <color indexed="64"/>
      </bottom>
      <diagonal/>
    </border>
    <border>
      <left/>
      <right style="thin">
        <color indexed="64"/>
      </right>
      <top style="medium">
        <color theme="1"/>
      </top>
      <bottom style="thin">
        <color indexed="64"/>
      </bottom>
      <diagonal/>
    </border>
    <border>
      <left/>
      <right/>
      <top style="medium">
        <color theme="1"/>
      </top>
      <bottom style="thin">
        <color indexed="64"/>
      </bottom>
      <diagonal/>
    </border>
    <border>
      <left/>
      <right style="medium">
        <color theme="1"/>
      </right>
      <top style="medium">
        <color theme="1"/>
      </top>
      <bottom style="thin">
        <color indexed="64"/>
      </bottom>
      <diagonal/>
    </border>
    <border>
      <left style="medium">
        <color theme="1"/>
      </left>
      <right style="thin">
        <color rgb="FFA6A6A6"/>
      </right>
      <top style="thin">
        <color rgb="FFA6A6A6"/>
      </top>
      <bottom/>
      <diagonal/>
    </border>
    <border>
      <left style="thin">
        <color rgb="FFA6A6A6"/>
      </left>
      <right style="thin">
        <color indexed="64"/>
      </right>
      <top style="thin">
        <color rgb="FFA6A6A6"/>
      </top>
      <bottom/>
      <diagonal/>
    </border>
    <border>
      <left/>
      <right style="thin">
        <color rgb="FFA6A6A6"/>
      </right>
      <top/>
      <bottom/>
      <diagonal/>
    </border>
    <border>
      <left style="thin">
        <color rgb="FFA6A6A6"/>
      </left>
      <right style="thin">
        <color rgb="FFA6A6A6"/>
      </right>
      <top/>
      <bottom/>
      <diagonal/>
    </border>
    <border>
      <left style="thin">
        <color rgb="FFA6A6A6"/>
      </left>
      <right style="medium">
        <color theme="1"/>
      </right>
      <top/>
      <bottom/>
      <diagonal/>
    </border>
    <border>
      <left style="medium">
        <color indexed="64"/>
      </left>
      <right style="thin">
        <color rgb="FFA6A6A6"/>
      </right>
      <top style="thin">
        <color rgb="FFA6A6A6"/>
      </top>
      <bottom style="medium">
        <color auto="1"/>
      </bottom>
      <diagonal/>
    </border>
    <border>
      <left style="thin">
        <color rgb="FFA6A6A6"/>
      </left>
      <right style="thin">
        <color indexed="64"/>
      </right>
      <top style="thin">
        <color rgb="FFA6A6A6"/>
      </top>
      <bottom style="medium">
        <color indexed="64"/>
      </bottom>
      <diagonal/>
    </border>
    <border>
      <left/>
      <right style="thin">
        <color rgb="FFA6A6A6"/>
      </right>
      <top/>
      <bottom style="medium">
        <color auto="1"/>
      </bottom>
      <diagonal/>
    </border>
    <border>
      <left style="thin">
        <color rgb="FFA6A6A6"/>
      </left>
      <right style="thin">
        <color rgb="FFA6A6A6"/>
      </right>
      <top/>
      <bottom style="medium">
        <color auto="1"/>
      </bottom>
      <diagonal/>
    </border>
    <border>
      <left style="thin">
        <color rgb="FFA6A6A6"/>
      </left>
      <right style="medium">
        <color indexed="64"/>
      </right>
      <top/>
      <bottom style="medium">
        <color indexed="64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thin">
        <color rgb="FFA6A6A6"/>
      </bottom>
      <diagonal/>
    </border>
    <border>
      <left/>
      <right style="thin">
        <color rgb="FFA6A6A6"/>
      </right>
      <top style="medium">
        <color theme="1"/>
      </top>
      <bottom style="thin">
        <color rgb="FFA6A6A6"/>
      </bottom>
      <diagonal/>
    </border>
    <border>
      <left style="thin">
        <color rgb="FFA6A6A6"/>
      </left>
      <right style="thin">
        <color indexed="64"/>
      </right>
      <top style="medium">
        <color theme="1"/>
      </top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medium">
        <color theme="1"/>
      </top>
      <bottom style="thin">
        <color rgb="FFA6A6A6"/>
      </bottom>
      <diagonal/>
    </border>
    <border>
      <left style="thin">
        <color rgb="FFA6A6A6"/>
      </left>
      <right style="medium">
        <color theme="1"/>
      </right>
      <top style="medium">
        <color theme="1"/>
      </top>
      <bottom style="thin">
        <color rgb="FFA6A6A6"/>
      </bottom>
      <diagonal/>
    </border>
    <border>
      <left style="thin">
        <color rgb="FFA6A6A6"/>
      </left>
      <right style="thin">
        <color indexed="64"/>
      </right>
      <top style="medium">
        <color auto="1"/>
      </top>
      <bottom style="thin">
        <color rgb="FFA6A6A6"/>
      </bottom>
      <diagonal/>
    </border>
    <border>
      <left/>
      <right style="thin">
        <color rgb="FFA6A6A6"/>
      </right>
      <top style="medium">
        <color indexed="64"/>
      </top>
      <bottom style="thin">
        <color rgb="FFA6A6A6"/>
      </bottom>
      <diagonal/>
    </border>
    <border>
      <left style="medium">
        <color theme="1"/>
      </left>
      <right style="thin">
        <color theme="1"/>
      </right>
      <top style="thin">
        <color rgb="FFA6A6A6"/>
      </top>
      <bottom style="thin">
        <color rgb="FFA6A6A6"/>
      </bottom>
      <diagonal/>
    </border>
    <border>
      <left/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 style="thin">
        <color indexed="64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 style="medium">
        <color theme="1"/>
      </right>
      <top style="thin">
        <color rgb="FFA6A6A6"/>
      </top>
      <bottom style="thin">
        <color rgb="FFA6A6A6"/>
      </bottom>
      <diagonal/>
    </border>
    <border>
      <left style="medium">
        <color auto="1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 style="medium">
        <color indexed="64"/>
      </right>
      <top style="thin">
        <color rgb="FFA6A6A6"/>
      </top>
      <bottom style="thin">
        <color rgb="FFA6A6A6"/>
      </bottom>
      <diagonal/>
    </border>
    <border>
      <left/>
      <right style="medium">
        <color theme="1"/>
      </right>
      <top style="thin">
        <color rgb="FFA6A6A6"/>
      </top>
      <bottom style="thin">
        <color rgb="FFA6A6A6"/>
      </bottom>
      <diagonal/>
    </border>
    <border>
      <left/>
      <right style="medium">
        <color indexed="64"/>
      </right>
      <top style="thin">
        <color rgb="FFA6A6A6"/>
      </top>
      <bottom style="thin">
        <color rgb="FFA6A6A6"/>
      </bottom>
      <diagonal/>
    </border>
    <border>
      <left/>
      <right style="thin">
        <color rgb="FFA6A6A6"/>
      </right>
      <top style="thin">
        <color rgb="FFA6A6A6"/>
      </top>
      <bottom style="medium">
        <color theme="1"/>
      </bottom>
      <diagonal/>
    </border>
    <border>
      <left style="thin">
        <color rgb="FFA6A6A6"/>
      </left>
      <right style="thin">
        <color indexed="64"/>
      </right>
      <top style="thin">
        <color rgb="FFA6A6A6"/>
      </top>
      <bottom style="medium">
        <color theme="1"/>
      </bottom>
      <diagonal/>
    </border>
    <border>
      <left/>
      <right style="medium">
        <color theme="1"/>
      </right>
      <top style="thin">
        <color rgb="FFA6A6A6"/>
      </top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 style="thin">
        <color rgb="FFA6A6A6"/>
      </left>
      <right style="thin">
        <color rgb="FFA6A6A6"/>
      </right>
      <top style="medium">
        <color theme="1"/>
      </top>
      <bottom style="medium">
        <color theme="1"/>
      </bottom>
      <diagonal/>
    </border>
    <border>
      <left style="thin">
        <color rgb="FFA6A6A6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 style="thin">
        <color rgb="FFA6A6A6"/>
      </right>
      <top style="medium">
        <color indexed="64"/>
      </top>
      <bottom style="medium">
        <color indexed="64"/>
      </bottom>
      <diagonal/>
    </border>
    <border>
      <left style="thin">
        <color rgb="FFA6A6A6"/>
      </left>
      <right style="thin">
        <color rgb="FFA6A6A6"/>
      </right>
      <top style="medium">
        <color indexed="64"/>
      </top>
      <bottom style="medium">
        <color indexed="64"/>
      </bottom>
      <diagonal/>
    </border>
    <border>
      <left style="thin">
        <color rgb="FFA6A6A6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rgb="FFA6A6A6"/>
      </bottom>
      <diagonal/>
    </border>
    <border>
      <left/>
      <right style="thin">
        <color auto="1"/>
      </right>
      <top style="medium">
        <color indexed="64"/>
      </top>
      <bottom style="thin">
        <color rgb="FFA6A6A6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thin">
        <color indexed="64"/>
      </right>
      <top style="thin">
        <color rgb="FFA6A6A6"/>
      </top>
      <bottom style="thin">
        <color rgb="FFA6A6A6"/>
      </bottom>
      <diagonal/>
    </border>
    <border>
      <left/>
      <right style="thin">
        <color indexed="64"/>
      </right>
      <top style="thin">
        <color rgb="FFA6A6A6"/>
      </top>
      <bottom style="thin">
        <color rgb="FFA6A6A6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rgb="FFA6A6A6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indexed="64"/>
      </top>
      <bottom style="thin">
        <color rgb="FFBFBFBF"/>
      </bottom>
      <diagonal/>
    </border>
    <border>
      <left style="medium">
        <color indexed="64"/>
      </left>
      <right style="thin">
        <color rgb="FFBFBFBF"/>
      </right>
      <top style="thin">
        <color rgb="FFBFBFBF"/>
      </top>
      <bottom/>
      <diagonal/>
    </border>
    <border>
      <left style="thin">
        <color rgb="FFBFBFBF"/>
      </left>
      <right style="thin">
        <color rgb="FFBFBFBF"/>
      </right>
      <top style="thin">
        <color rgb="FFBFBFBF"/>
      </top>
      <bottom/>
      <diagonal/>
    </border>
    <border>
      <left style="thin">
        <color rgb="FFBFBFBF"/>
      </left>
      <right/>
      <top style="thin">
        <color rgb="FFBFBFBF"/>
      </top>
      <bottom/>
      <diagonal/>
    </border>
    <border>
      <left/>
      <right/>
      <top style="thin">
        <color rgb="FFBFBFBF"/>
      </top>
      <bottom/>
      <diagonal/>
    </border>
    <border>
      <left/>
      <right style="thin">
        <color rgb="FFBFBFBF"/>
      </right>
      <top style="thin">
        <color rgb="FFBFBFBF"/>
      </top>
      <bottom/>
      <diagonal/>
    </border>
    <border>
      <left style="thin">
        <color rgb="FFBFBFBF"/>
      </left>
      <right style="medium">
        <color indexed="64"/>
      </right>
      <top style="thin">
        <color rgb="FFBFBFBF"/>
      </top>
      <bottom/>
      <diagonal/>
    </border>
    <border>
      <left style="medium">
        <color indexed="64"/>
      </left>
      <right style="thin">
        <color rgb="FFBFBFBF"/>
      </right>
      <top style="thin">
        <color indexed="64"/>
      </top>
      <bottom style="medium">
        <color indexed="64"/>
      </bottom>
      <diagonal/>
    </border>
    <border>
      <left style="thin">
        <color rgb="FFBFBFBF"/>
      </left>
      <right style="thin">
        <color rgb="FFBFBFBF"/>
      </right>
      <top style="thin">
        <color auto="1"/>
      </top>
      <bottom style="medium">
        <color indexed="64"/>
      </bottom>
      <diagonal/>
    </border>
    <border>
      <left style="thin">
        <color rgb="FFBFBFBF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rgb="FFA6A6A6"/>
      </bottom>
      <diagonal/>
    </border>
    <border>
      <left/>
      <right/>
      <top style="thin">
        <color rgb="FFA6A6A6"/>
      </top>
      <bottom style="thin">
        <color rgb="FFA6A6A6"/>
      </bottom>
      <diagonal/>
    </border>
    <border>
      <left/>
      <right/>
      <top style="medium">
        <color indexed="64"/>
      </top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/>
      <diagonal/>
    </border>
    <border>
      <left style="thin">
        <color rgb="FFA6A6A6"/>
      </left>
      <right/>
      <top style="medium">
        <color auto="1"/>
      </top>
      <bottom style="thin">
        <color rgb="FFA6A6A6"/>
      </bottom>
      <diagonal/>
    </border>
    <border>
      <left style="medium">
        <color indexed="64"/>
      </left>
      <right/>
      <top style="thin">
        <color rgb="FFA6A6A6"/>
      </top>
      <bottom/>
      <diagonal/>
    </border>
    <border>
      <left/>
      <right/>
      <top style="thin">
        <color rgb="FFA6A6A6"/>
      </top>
      <bottom/>
      <diagonal/>
    </border>
    <border>
      <left style="thin">
        <color rgb="FFA6A6A6"/>
      </left>
      <right/>
      <top style="thin">
        <color rgb="FFA6A6A6"/>
      </top>
      <bottom/>
      <diagonal/>
    </border>
    <border>
      <left style="thin">
        <color rgb="FFA6A6A6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medium">
        <color auto="1"/>
      </left>
      <right/>
      <top style="medium">
        <color indexed="64"/>
      </top>
      <bottom style="thin">
        <color rgb="FFA6A6A6"/>
      </bottom>
      <diagonal/>
    </border>
    <border>
      <left/>
      <right style="thin">
        <color indexed="64"/>
      </right>
      <top style="medium">
        <color indexed="64"/>
      </top>
      <bottom style="thin">
        <color rgb="FFA6A6A6"/>
      </bottom>
      <diagonal/>
    </border>
    <border>
      <left style="thin">
        <color rgb="FFBFBFBF"/>
      </left>
      <right/>
      <top style="medium">
        <color indexed="64"/>
      </top>
      <bottom style="thin">
        <color rgb="FFBFBFBF"/>
      </bottom>
      <diagonal/>
    </border>
    <border>
      <left/>
      <right/>
      <top style="medium">
        <color indexed="64"/>
      </top>
      <bottom style="thin">
        <color rgb="FFBFBFBF"/>
      </bottom>
      <diagonal/>
    </border>
    <border>
      <left style="medium">
        <color auto="1"/>
      </left>
      <right/>
      <top style="medium">
        <color indexed="64"/>
      </top>
      <bottom style="thin">
        <color rgb="FFBFBFBF"/>
      </bottom>
      <diagonal/>
    </border>
    <border>
      <left/>
      <right style="thin">
        <color rgb="FFBFBFBF"/>
      </right>
      <top style="medium">
        <color indexed="64"/>
      </top>
      <bottom style="thin">
        <color rgb="FFBFBFBF"/>
      </bottom>
      <diagonal/>
    </border>
    <border>
      <left/>
      <right style="thin">
        <color indexed="64"/>
      </right>
      <top style="thin">
        <color rgb="FFA6A6A6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A6A6A6"/>
      </bottom>
      <diagonal/>
    </border>
    <border>
      <left/>
      <right/>
      <top style="thin">
        <color indexed="64"/>
      </top>
      <bottom style="thin">
        <color rgb="FFA6A6A6"/>
      </bottom>
      <diagonal/>
    </border>
    <border>
      <left/>
      <right style="medium">
        <color indexed="64"/>
      </right>
      <top style="thin">
        <color indexed="64"/>
      </top>
      <bottom style="thin">
        <color rgb="FFA6A6A6"/>
      </bottom>
      <diagonal/>
    </border>
    <border>
      <left style="medium">
        <color auto="1"/>
      </left>
      <right/>
      <top style="thin">
        <color indexed="64"/>
      </top>
      <bottom style="thin">
        <color rgb="FFA6A6A6"/>
      </bottom>
      <diagonal/>
    </border>
    <border>
      <left/>
      <right style="thin">
        <color indexed="64"/>
      </right>
      <top style="thin">
        <color indexed="64"/>
      </top>
      <bottom style="thin">
        <color rgb="FFA6A6A6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theme="1"/>
      </top>
      <bottom style="thin">
        <color indexed="64"/>
      </bottom>
      <diagonal/>
    </border>
    <border>
      <left/>
      <right style="medium">
        <color theme="1"/>
      </right>
      <top style="thin">
        <color indexed="64"/>
      </top>
      <bottom style="thin">
        <color rgb="FFA6A6A6"/>
      </bottom>
      <diagonal/>
    </border>
    <border>
      <left style="medium">
        <color theme="1"/>
      </left>
      <right/>
      <top style="thin">
        <color indexed="64"/>
      </top>
      <bottom style="thin">
        <color rgb="FFA6A6A6"/>
      </bottom>
      <diagonal/>
    </border>
  </borders>
  <cellStyleXfs count="318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0" fillId="5" borderId="0">
      <alignment vertical="center"/>
      <protection locked="0"/>
    </xf>
    <xf numFmtId="0" fontId="7" fillId="0" borderId="0"/>
    <xf numFmtId="0" fontId="24" fillId="19" borderId="0">
      <alignment horizontal="left" vertical="center"/>
      <protection locked="0"/>
    </xf>
    <xf numFmtId="0" fontId="26" fillId="18" borderId="0">
      <alignment vertical="center"/>
      <protection locked="0"/>
    </xf>
    <xf numFmtId="0" fontId="1" fillId="0" borderId="0"/>
    <xf numFmtId="0" fontId="28" fillId="0" borderId="0"/>
    <xf numFmtId="173" fontId="29" fillId="24" borderId="0" applyProtection="0"/>
    <xf numFmtId="9" fontId="28" fillId="0" borderId="0" applyFont="0" applyFill="0" applyBorder="0" applyAlignment="0" applyProtection="0"/>
    <xf numFmtId="9" fontId="32" fillId="0" borderId="0" applyFont="0" applyFill="0" applyBorder="0" applyAlignment="0" applyProtection="0"/>
    <xf numFmtId="174" fontId="31" fillId="0" borderId="103">
      <alignment horizontal="right" vertical="center"/>
      <protection locked="0"/>
    </xf>
    <xf numFmtId="43" fontId="28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5" fontId="31" fillId="0" borderId="0"/>
    <xf numFmtId="175" fontId="31" fillId="0" borderId="0"/>
    <xf numFmtId="0" fontId="33" fillId="25" borderId="0" applyNumberFormat="0" applyBorder="0" applyAlignment="0" applyProtection="0"/>
    <xf numFmtId="0" fontId="33" fillId="26" borderId="0" applyNumberFormat="0" applyBorder="0" applyAlignment="0" applyProtection="0"/>
    <xf numFmtId="0" fontId="33" fillId="27" borderId="0" applyNumberFormat="0" applyBorder="0" applyAlignment="0" applyProtection="0"/>
    <xf numFmtId="0" fontId="33" fillId="28" borderId="0" applyNumberFormat="0" applyBorder="0" applyAlignment="0" applyProtection="0"/>
    <xf numFmtId="0" fontId="33" fillId="25" borderId="0" applyNumberFormat="0" applyBorder="0" applyAlignment="0" applyProtection="0"/>
    <xf numFmtId="0" fontId="33" fillId="26" borderId="0" applyNumberFormat="0" applyBorder="0" applyAlignment="0" applyProtection="0"/>
    <xf numFmtId="0" fontId="33" fillId="25" borderId="0" applyNumberFormat="0" applyBorder="0" applyAlignment="0" applyProtection="0"/>
    <xf numFmtId="0" fontId="33" fillId="26" borderId="0" applyNumberFormat="0" applyBorder="0" applyAlignment="0" applyProtection="0"/>
    <xf numFmtId="0" fontId="33" fillId="29" borderId="0" applyNumberFormat="0" applyBorder="0" applyAlignment="0" applyProtection="0"/>
    <xf numFmtId="0" fontId="33" fillId="30" borderId="0" applyNumberFormat="0" applyBorder="0" applyAlignment="0" applyProtection="0"/>
    <xf numFmtId="0" fontId="33" fillId="25" borderId="0" applyNumberFormat="0" applyBorder="0" applyAlignment="0" applyProtection="0"/>
    <xf numFmtId="0" fontId="33" fillId="26" borderId="0" applyNumberFormat="0" applyBorder="0" applyAlignment="0" applyProtection="0"/>
    <xf numFmtId="0" fontId="34" fillId="25" borderId="0" applyNumberFormat="0" applyBorder="0" applyAlignment="0" applyProtection="0"/>
    <xf numFmtId="0" fontId="34" fillId="26" borderId="0" applyNumberFormat="0" applyBorder="0" applyAlignment="0" applyProtection="0"/>
    <xf numFmtId="0" fontId="34" fillId="29" borderId="0" applyNumberFormat="0" applyBorder="0" applyAlignment="0" applyProtection="0"/>
    <xf numFmtId="0" fontId="34" fillId="30" borderId="0" applyNumberFormat="0" applyBorder="0" applyAlignment="0" applyProtection="0"/>
    <xf numFmtId="0" fontId="34" fillId="25" borderId="0" applyNumberFormat="0" applyBorder="0" applyAlignment="0" applyProtection="0"/>
    <xf numFmtId="0" fontId="34" fillId="26" borderId="0" applyNumberFormat="0" applyBorder="0" applyAlignment="0" applyProtection="0"/>
    <xf numFmtId="0" fontId="33" fillId="31" borderId="0" applyNumberFormat="0" applyBorder="0" applyAlignment="0" applyProtection="0"/>
    <xf numFmtId="0" fontId="33" fillId="31" borderId="0" applyNumberFormat="0" applyBorder="0" applyAlignment="0" applyProtection="0"/>
    <xf numFmtId="0" fontId="34" fillId="32" borderId="0" applyNumberFormat="0" applyBorder="0" applyAlignment="0" applyProtection="0"/>
    <xf numFmtId="0" fontId="34" fillId="33" borderId="0" applyNumberFormat="0" applyBorder="0" applyAlignment="0" applyProtection="0"/>
    <xf numFmtId="0" fontId="33" fillId="34" borderId="0" applyNumberFormat="0" applyBorder="0" applyAlignment="0" applyProtection="0"/>
    <xf numFmtId="0" fontId="33" fillId="35" borderId="0" applyNumberFormat="0" applyBorder="0" applyAlignment="0" applyProtection="0"/>
    <xf numFmtId="0" fontId="34" fillId="36" borderId="0" applyNumberFormat="0" applyBorder="0" applyAlignment="0" applyProtection="0"/>
    <xf numFmtId="0" fontId="34" fillId="37" borderId="0" applyNumberFormat="0" applyBorder="0" applyAlignment="0" applyProtection="0"/>
    <xf numFmtId="0" fontId="33" fillId="34" borderId="0" applyNumberFormat="0" applyBorder="0" applyAlignment="0" applyProtection="0"/>
    <xf numFmtId="0" fontId="33" fillId="38" borderId="0" applyNumberFormat="0" applyBorder="0" applyAlignment="0" applyProtection="0"/>
    <xf numFmtId="0" fontId="34" fillId="35" borderId="0" applyNumberFormat="0" applyBorder="0" applyAlignment="0" applyProtection="0"/>
    <xf numFmtId="0" fontId="34" fillId="39" borderId="0" applyNumberFormat="0" applyBorder="0" applyAlignment="0" applyProtection="0"/>
    <xf numFmtId="0" fontId="33" fillId="31" borderId="0" applyNumberFormat="0" applyBorder="0" applyAlignment="0" applyProtection="0"/>
    <xf numFmtId="0" fontId="33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31" borderId="0" applyNumberFormat="0" applyBorder="0" applyAlignment="0" applyProtection="0"/>
    <xf numFmtId="0" fontId="34" fillId="32" borderId="0" applyNumberFormat="0" applyBorder="0" applyAlignment="0" applyProtection="0"/>
    <xf numFmtId="0" fontId="34" fillId="33" borderId="0" applyNumberFormat="0" applyBorder="0" applyAlignment="0" applyProtection="0"/>
    <xf numFmtId="0" fontId="33" fillId="34" borderId="0" applyNumberFormat="0" applyBorder="0" applyAlignment="0" applyProtection="0"/>
    <xf numFmtId="0" fontId="33" fillId="42" borderId="0" applyNumberFormat="0" applyBorder="0" applyAlignment="0" applyProtection="0"/>
    <xf numFmtId="0" fontId="34" fillId="42" borderId="0" applyNumberFormat="0" applyBorder="0" applyAlignment="0" applyProtection="0"/>
    <xf numFmtId="0" fontId="34" fillId="43" borderId="0" applyNumberFormat="0" applyBorder="0" applyAlignment="0" applyProtection="0"/>
    <xf numFmtId="0" fontId="35" fillId="0" borderId="0"/>
    <xf numFmtId="42" fontId="36" fillId="0" borderId="0" applyFont="0" applyFill="0" applyBorder="0" applyAlignment="0" applyProtection="0"/>
    <xf numFmtId="0" fontId="37" fillId="44" borderId="0" applyNumberFormat="0" applyBorder="0" applyAlignment="0" applyProtection="0"/>
    <xf numFmtId="0" fontId="38" fillId="0" borderId="0" applyNumberFormat="0" applyFill="0" applyBorder="0" applyAlignment="0"/>
    <xf numFmtId="41" fontId="7" fillId="20" borderId="0" applyNumberFormat="0" applyFont="0" applyBorder="0" applyAlignment="0">
      <alignment horizontal="right"/>
    </xf>
    <xf numFmtId="41" fontId="7" fillId="20" borderId="0" applyNumberFormat="0" applyFont="0" applyBorder="0" applyAlignment="0">
      <alignment horizontal="right"/>
    </xf>
    <xf numFmtId="0" fontId="39" fillId="0" borderId="0" applyNumberFormat="0" applyFill="0" applyBorder="0" applyAlignment="0">
      <protection locked="0"/>
    </xf>
    <xf numFmtId="0" fontId="40" fillId="28" borderId="105" applyNumberFormat="0" applyAlignment="0" applyProtection="0"/>
    <xf numFmtId="0" fontId="41" fillId="45" borderId="106" applyNumberFormat="0" applyAlignment="0" applyProtection="0"/>
    <xf numFmtId="41" fontId="7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3" fontId="44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176" fontId="7" fillId="0" borderId="0" applyFont="0" applyFill="0" applyBorder="0" applyAlignment="0" applyProtection="0"/>
    <xf numFmtId="176" fontId="7" fillId="0" borderId="0" applyFont="0" applyFill="0" applyBorder="0" applyAlignment="0" applyProtection="0"/>
    <xf numFmtId="0" fontId="45" fillId="46" borderId="0" applyNumberFormat="0" applyBorder="0" applyAlignment="0" applyProtection="0"/>
    <xf numFmtId="0" fontId="45" fillId="47" borderId="0" applyNumberFormat="0" applyBorder="0" applyAlignment="0" applyProtection="0"/>
    <xf numFmtId="0" fontId="45" fillId="48" borderId="0" applyNumberFormat="0" applyBorder="0" applyAlignment="0" applyProtection="0"/>
    <xf numFmtId="177" fontId="33" fillId="0" borderId="0" applyFont="0" applyFill="0" applyBorder="0" applyAlignment="0" applyProtection="0"/>
    <xf numFmtId="0" fontId="46" fillId="0" borderId="0" applyNumberFormat="0" applyFill="0" applyBorder="0" applyAlignment="0" applyProtection="0"/>
    <xf numFmtId="178" fontId="7" fillId="0" borderId="0" applyFont="0" applyFill="0" applyBorder="0" applyAlignment="0" applyProtection="0"/>
    <xf numFmtId="178" fontId="7" fillId="0" borderId="0" applyFont="0" applyFill="0" applyBorder="0" applyAlignment="0" applyProtection="0"/>
    <xf numFmtId="0" fontId="47" fillId="0" borderId="0"/>
    <xf numFmtId="0" fontId="48" fillId="0" borderId="0"/>
    <xf numFmtId="0" fontId="49" fillId="49" borderId="0" applyNumberFormat="0" applyBorder="0" applyAlignment="0" applyProtection="0"/>
    <xf numFmtId="0" fontId="5" fillId="0" borderId="0" applyFill="0" applyBorder="0">
      <alignment vertical="center"/>
    </xf>
    <xf numFmtId="0" fontId="50" fillId="0" borderId="107" applyNumberFormat="0" applyFill="0" applyAlignment="0" applyProtection="0"/>
    <xf numFmtId="0" fontId="5" fillId="0" borderId="0" applyFill="0" applyBorder="0">
      <alignment vertical="center"/>
    </xf>
    <xf numFmtId="0" fontId="51" fillId="0" borderId="0" applyFill="0" applyBorder="0">
      <alignment vertical="center"/>
    </xf>
    <xf numFmtId="0" fontId="52" fillId="0" borderId="108" applyNumberFormat="0" applyFill="0" applyAlignment="0" applyProtection="0"/>
    <xf numFmtId="0" fontId="51" fillId="0" borderId="0" applyFill="0" applyBorder="0">
      <alignment vertical="center"/>
    </xf>
    <xf numFmtId="0" fontId="30" fillId="0" borderId="0" applyFill="0" applyBorder="0">
      <alignment vertical="center"/>
    </xf>
    <xf numFmtId="0" fontId="53" fillId="0" borderId="109" applyNumberFormat="0" applyFill="0" applyAlignment="0" applyProtection="0"/>
    <xf numFmtId="0" fontId="30" fillId="0" borderId="0" applyFill="0" applyBorder="0">
      <alignment vertical="center"/>
    </xf>
    <xf numFmtId="0" fontId="31" fillId="0" borderId="0" applyFill="0" applyBorder="0">
      <alignment vertical="center"/>
    </xf>
    <xf numFmtId="0" fontId="53" fillId="0" borderId="0" applyNumberFormat="0" applyFill="0" applyBorder="0" applyAlignment="0" applyProtection="0"/>
    <xf numFmtId="0" fontId="31" fillId="0" borderId="0" applyFill="0" applyBorder="0">
      <alignment vertical="center"/>
    </xf>
    <xf numFmtId="179" fontId="54" fillId="0" borderId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Fill="0" applyBorder="0">
      <alignment horizontal="center" vertical="center"/>
      <protection locked="0"/>
    </xf>
    <xf numFmtId="0" fontId="57" fillId="0" borderId="0" applyFill="0" applyBorder="0">
      <alignment horizontal="left" vertical="center"/>
      <protection locked="0"/>
    </xf>
    <xf numFmtId="0" fontId="58" fillId="26" borderId="105" applyNumberFormat="0" applyAlignment="0" applyProtection="0"/>
    <xf numFmtId="41" fontId="7" fillId="50" borderId="0" applyFont="0" applyBorder="0" applyAlignment="0">
      <alignment horizontal="right"/>
      <protection locked="0"/>
    </xf>
    <xf numFmtId="41" fontId="7" fillId="50" borderId="0" applyFont="0" applyBorder="0" applyAlignment="0">
      <alignment horizontal="right"/>
      <protection locked="0"/>
    </xf>
    <xf numFmtId="180" fontId="7" fillId="23" borderId="0" applyFont="0" applyBorder="0">
      <alignment horizontal="right"/>
      <protection locked="0"/>
    </xf>
    <xf numFmtId="180" fontId="7" fillId="23" borderId="0" applyFont="0" applyBorder="0">
      <alignment horizontal="right"/>
      <protection locked="0"/>
    </xf>
    <xf numFmtId="41" fontId="7" fillId="21" borderId="0" applyFont="0" applyBorder="0">
      <alignment horizontal="right"/>
      <protection locked="0"/>
    </xf>
    <xf numFmtId="41" fontId="7" fillId="21" borderId="0" applyFont="0" applyBorder="0">
      <alignment horizontal="right"/>
      <protection locked="0"/>
    </xf>
    <xf numFmtId="0" fontId="31" fillId="20" borderId="0"/>
    <xf numFmtId="0" fontId="59" fillId="0" borderId="110" applyNumberFormat="0" applyFill="0" applyAlignment="0" applyProtection="0"/>
    <xf numFmtId="181" fontId="60" fillId="0" borderId="0"/>
    <xf numFmtId="0" fontId="4" fillId="0" borderId="0" applyFill="0" applyBorder="0">
      <alignment horizontal="left" vertical="center"/>
    </xf>
    <xf numFmtId="0" fontId="61" fillId="29" borderId="0" applyNumberFormat="0" applyBorder="0" applyAlignment="0" applyProtection="0"/>
    <xf numFmtId="182" fontId="6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22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3" fillId="0" borderId="0"/>
    <xf numFmtId="0" fontId="7" fillId="0" borderId="0"/>
    <xf numFmtId="0" fontId="36" fillId="0" borderId="0"/>
    <xf numFmtId="0" fontId="7" fillId="22" borderId="0"/>
    <xf numFmtId="0" fontId="1" fillId="0" borderId="0"/>
    <xf numFmtId="0" fontId="7" fillId="0" borderId="0"/>
    <xf numFmtId="0" fontId="7" fillId="0" borderId="0"/>
    <xf numFmtId="0" fontId="7" fillId="27" borderId="111" applyNumberFormat="0" applyFont="0" applyAlignment="0" applyProtection="0"/>
    <xf numFmtId="0" fontId="63" fillId="28" borderId="112" applyNumberFormat="0" applyAlignment="0" applyProtection="0"/>
    <xf numFmtId="183" fontId="7" fillId="0" borderId="0" applyFill="0" applyBorder="0"/>
    <xf numFmtId="183" fontId="7" fillId="0" borderId="0" applyFill="0" applyBorder="0"/>
    <xf numFmtId="183" fontId="7" fillId="0" borderId="0" applyFill="0" applyBorder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79" fontId="64" fillId="0" borderId="0"/>
    <xf numFmtId="0" fontId="30" fillId="0" borderId="0" applyFill="0" applyBorder="0">
      <alignment vertical="center"/>
    </xf>
    <xf numFmtId="0" fontId="42" fillId="0" borderId="0" applyNumberFormat="0" applyFont="0" applyFill="0" applyBorder="0" applyAlignment="0" applyProtection="0">
      <alignment horizontal="left"/>
    </xf>
    <xf numFmtId="15" fontId="42" fillId="0" borderId="0" applyFont="0" applyFill="0" applyBorder="0" applyAlignment="0" applyProtection="0"/>
    <xf numFmtId="4" fontId="42" fillId="0" borderId="0" applyFont="0" applyFill="0" applyBorder="0" applyAlignment="0" applyProtection="0"/>
    <xf numFmtId="184" fontId="65" fillId="0" borderId="113"/>
    <xf numFmtId="0" fontId="66" fillId="0" borderId="114">
      <alignment horizontal="center"/>
    </xf>
    <xf numFmtId="3" fontId="42" fillId="0" borderId="0" applyFont="0" applyFill="0" applyBorder="0" applyAlignment="0" applyProtection="0"/>
    <xf numFmtId="0" fontId="42" fillId="51" borderId="0" applyNumberFormat="0" applyFont="0" applyBorder="0" applyAlignment="0" applyProtection="0"/>
    <xf numFmtId="185" fontId="7" fillId="0" borderId="0"/>
    <xf numFmtId="185" fontId="7" fillId="0" borderId="0"/>
    <xf numFmtId="185" fontId="7" fillId="0" borderId="0"/>
    <xf numFmtId="186" fontId="31" fillId="0" borderId="0" applyFill="0" applyBorder="0">
      <alignment horizontal="right" vertical="center"/>
    </xf>
    <xf numFmtId="187" fontId="31" fillId="0" borderId="0" applyFill="0" applyBorder="0">
      <alignment horizontal="right" vertical="center"/>
    </xf>
    <xf numFmtId="188" fontId="31" fillId="0" borderId="0" applyFill="0" applyBorder="0">
      <alignment horizontal="right" vertical="center"/>
    </xf>
    <xf numFmtId="0" fontId="7" fillId="27" borderId="0" applyNumberFormat="0" applyFont="0" applyBorder="0" applyAlignment="0" applyProtection="0"/>
    <xf numFmtId="0" fontId="7" fillId="27" borderId="0" applyNumberFormat="0" applyFont="0" applyBorder="0" applyAlignment="0" applyProtection="0"/>
    <xf numFmtId="0" fontId="7" fillId="28" borderId="0" applyNumberFormat="0" applyFont="0" applyBorder="0" applyAlignment="0" applyProtection="0"/>
    <xf numFmtId="0" fontId="7" fillId="28" borderId="0" applyNumberFormat="0" applyFont="0" applyBorder="0" applyAlignment="0" applyProtection="0"/>
    <xf numFmtId="0" fontId="7" fillId="30" borderId="0" applyNumberFormat="0" applyFont="0" applyBorder="0" applyAlignment="0" applyProtection="0"/>
    <xf numFmtId="0" fontId="7" fillId="30" borderId="0" applyNumberFormat="0" applyFont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30" borderId="0" applyNumberFormat="0" applyFont="0" applyBorder="0" applyAlignment="0" applyProtection="0"/>
    <xf numFmtId="0" fontId="7" fillId="30" borderId="0" applyNumberFormat="0" applyFont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Border="0" applyAlignment="0" applyProtection="0"/>
    <xf numFmtId="0" fontId="7" fillId="0" borderId="0" applyNumberFormat="0" applyFont="0" applyBorder="0" applyAlignment="0" applyProtection="0"/>
    <xf numFmtId="0" fontId="67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4" fillId="0" borderId="0"/>
    <xf numFmtId="0" fontId="21" fillId="0" borderId="0"/>
    <xf numFmtId="15" fontId="7" fillId="0" borderId="0"/>
    <xf numFmtId="15" fontId="7" fillId="0" borderId="0"/>
    <xf numFmtId="15" fontId="7" fillId="0" borderId="0"/>
    <xf numFmtId="10" fontId="7" fillId="0" borderId="0"/>
    <xf numFmtId="10" fontId="7" fillId="0" borderId="0"/>
    <xf numFmtId="10" fontId="7" fillId="0" borderId="0"/>
    <xf numFmtId="0" fontId="68" fillId="17" borderId="78" applyBorder="0" applyProtection="0">
      <alignment horizontal="centerContinuous" vertical="center"/>
    </xf>
    <xf numFmtId="0" fontId="69" fillId="0" borderId="0" applyBorder="0" applyProtection="0">
      <alignment vertical="center"/>
    </xf>
    <xf numFmtId="0" fontId="70" fillId="0" borderId="0">
      <alignment horizontal="left"/>
    </xf>
    <xf numFmtId="0" fontId="70" fillId="0" borderId="73" applyFill="0" applyBorder="0" applyProtection="0">
      <alignment horizontal="left" vertical="top"/>
    </xf>
    <xf numFmtId="49" fontId="7" fillId="0" borderId="0" applyFont="0" applyFill="0" applyBorder="0" applyAlignment="0" applyProtection="0"/>
    <xf numFmtId="0" fontId="71" fillId="0" borderId="0"/>
    <xf numFmtId="49" fontId="7" fillId="0" borderId="0" applyFont="0" applyFill="0" applyBorder="0" applyAlignment="0" applyProtection="0"/>
    <xf numFmtId="0" fontId="72" fillId="0" borderId="0"/>
    <xf numFmtId="0" fontId="72" fillId="0" borderId="0"/>
    <xf numFmtId="0" fontId="71" fillId="0" borderId="0"/>
    <xf numFmtId="181" fontId="73" fillId="0" borderId="0"/>
    <xf numFmtId="0" fontId="67" fillId="0" borderId="0" applyNumberFormat="0" applyFill="0" applyBorder="0" applyAlignment="0" applyProtection="0"/>
    <xf numFmtId="0" fontId="74" fillId="0" borderId="0" applyFill="0" applyBorder="0">
      <alignment horizontal="left" vertical="center"/>
      <protection locked="0"/>
    </xf>
    <xf numFmtId="0" fontId="71" fillId="0" borderId="0"/>
    <xf numFmtId="0" fontId="75" fillId="0" borderId="0" applyFill="0" applyBorder="0">
      <alignment horizontal="left" vertical="center"/>
      <protection locked="0"/>
    </xf>
    <xf numFmtId="0" fontId="45" fillId="0" borderId="115" applyNumberFormat="0" applyFill="0" applyAlignment="0" applyProtection="0"/>
    <xf numFmtId="0" fontId="76" fillId="0" borderId="0" applyNumberFormat="0" applyFill="0" applyBorder="0" applyAlignment="0" applyProtection="0"/>
    <xf numFmtId="189" fontId="7" fillId="0" borderId="78" applyBorder="0" applyProtection="0">
      <alignment horizontal="right"/>
    </xf>
    <xf numFmtId="189" fontId="7" fillId="0" borderId="78" applyBorder="0" applyProtection="0">
      <alignment horizontal="right"/>
    </xf>
    <xf numFmtId="189" fontId="7" fillId="0" borderId="78" applyBorder="0" applyProtection="0">
      <alignment horizontal="right"/>
    </xf>
    <xf numFmtId="0" fontId="1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77" fillId="52" borderId="0"/>
    <xf numFmtId="190" fontId="78" fillId="0" borderId="116">
      <alignment horizontal="center"/>
    </xf>
    <xf numFmtId="0" fontId="79" fillId="53" borderId="104">
      <alignment horizontal="center" vertical="center"/>
    </xf>
    <xf numFmtId="0" fontId="7" fillId="54" borderId="105"/>
    <xf numFmtId="0" fontId="80" fillId="0" borderId="0" applyFill="0" applyBorder="0"/>
    <xf numFmtId="0" fontId="81" fillId="0" borderId="0" applyNumberFormat="0" applyFill="0"/>
    <xf numFmtId="0" fontId="82" fillId="0" borderId="0" applyFill="0"/>
    <xf numFmtId="0" fontId="83" fillId="0" borderId="0" applyFill="0"/>
    <xf numFmtId="0" fontId="84" fillId="0" borderId="0" applyFill="0"/>
    <xf numFmtId="0" fontId="77" fillId="55" borderId="0"/>
    <xf numFmtId="0" fontId="7" fillId="16" borderId="117" applyNumberFormat="0" applyFont="0" applyAlignment="0"/>
    <xf numFmtId="0" fontId="85" fillId="24" borderId="118" applyNumberFormat="0"/>
    <xf numFmtId="0" fontId="24" fillId="56" borderId="0"/>
    <xf numFmtId="0" fontId="86" fillId="56" borderId="0" applyNumberFormat="0"/>
    <xf numFmtId="0" fontId="87" fillId="56" borderId="0"/>
    <xf numFmtId="0" fontId="88" fillId="57" borderId="104" applyNumberFormat="0">
      <alignment horizontal="center" vertical="center"/>
    </xf>
    <xf numFmtId="0" fontId="25" fillId="58" borderId="105" applyNumberFormat="0" applyAlignment="0">
      <alignment horizontal="right"/>
    </xf>
    <xf numFmtId="0" fontId="5" fillId="16" borderId="117" applyNumberFormat="0" applyAlignment="0"/>
    <xf numFmtId="0" fontId="78" fillId="0" borderId="0" applyNumberFormat="0" applyFill="0" applyBorder="0"/>
    <xf numFmtId="0" fontId="89" fillId="59" borderId="117" applyNumberFormat="0">
      <protection locked="0"/>
    </xf>
    <xf numFmtId="0" fontId="1" fillId="0" borderId="0"/>
    <xf numFmtId="0" fontId="27" fillId="18" borderId="1">
      <alignment vertical="center"/>
    </xf>
    <xf numFmtId="43" fontId="28" fillId="0" borderId="0" applyFont="0" applyFill="0" applyBorder="0" applyAlignment="0" applyProtection="0"/>
    <xf numFmtId="43" fontId="7" fillId="0" borderId="0" applyFont="0" applyFill="0" applyBorder="0" applyAlignment="0" applyProtection="0"/>
    <xf numFmtId="41" fontId="7" fillId="20" borderId="0" applyNumberFormat="0" applyFont="0" applyBorder="0" applyAlignment="0">
      <alignment horizontal="right"/>
    </xf>
    <xf numFmtId="41" fontId="7" fillId="20" borderId="0" applyNumberFormat="0" applyFont="0" applyBorder="0" applyAlignment="0">
      <alignment horizontal="right"/>
    </xf>
    <xf numFmtId="43" fontId="33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1" fontId="7" fillId="50" borderId="0" applyFont="0" applyBorder="0" applyAlignment="0">
      <alignment horizontal="right"/>
      <protection locked="0"/>
    </xf>
    <xf numFmtId="41" fontId="7" fillId="50" borderId="0" applyFont="0" applyBorder="0" applyAlignment="0">
      <alignment horizontal="right"/>
      <protection locked="0"/>
    </xf>
    <xf numFmtId="41" fontId="7" fillId="21" borderId="0" applyFont="0" applyBorder="0">
      <alignment horizontal="right"/>
      <protection locked="0"/>
    </xf>
    <xf numFmtId="41" fontId="7" fillId="21" borderId="0" applyFont="0" applyBorder="0">
      <alignment horizontal="right"/>
      <protection locked="0"/>
    </xf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90" fillId="0" borderId="0"/>
    <xf numFmtId="9" fontId="90" fillId="0" borderId="0" applyFont="0" applyFill="0" applyBorder="0" applyAlignment="0" applyProtection="0"/>
    <xf numFmtId="44" fontId="90" fillId="0" borderId="0" applyFont="0" applyFill="0" applyBorder="0" applyAlignment="0" applyProtection="0"/>
    <xf numFmtId="0" fontId="1" fillId="0" borderId="0"/>
    <xf numFmtId="43" fontId="90" fillId="0" borderId="0" applyFont="0" applyFill="0" applyBorder="0" applyAlignment="0" applyProtection="0"/>
    <xf numFmtId="0" fontId="90" fillId="0" borderId="0"/>
    <xf numFmtId="191" fontId="7" fillId="0" borderId="0" applyFill="0" applyBorder="0">
      <alignment vertical="center"/>
    </xf>
    <xf numFmtId="0" fontId="91" fillId="0" borderId="0"/>
    <xf numFmtId="0" fontId="91" fillId="0" borderId="0"/>
    <xf numFmtId="0" fontId="28" fillId="0" borderId="0"/>
    <xf numFmtId="9" fontId="28" fillId="0" borderId="0" applyFont="0" applyFill="0" applyBorder="0" applyAlignment="0" applyProtection="0"/>
    <xf numFmtId="174" fontId="31" fillId="0" borderId="119">
      <alignment horizontal="right" vertical="center"/>
      <protection locked="0"/>
    </xf>
    <xf numFmtId="43" fontId="28" fillId="0" borderId="0" applyFont="0" applyFill="0" applyBorder="0" applyAlignment="0" applyProtection="0"/>
  </cellStyleXfs>
  <cellXfs count="265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6" fillId="3" borderId="6" xfId="0" quotePrefix="1" applyFont="1" applyFill="1" applyBorder="1" applyAlignment="1">
      <alignment horizontal="right" vertical="center"/>
    </xf>
    <xf numFmtId="0" fontId="6" fillId="3" borderId="7" xfId="0" quotePrefix="1" applyFont="1" applyFill="1" applyBorder="1" applyAlignment="1">
      <alignment horizontal="right" vertical="center"/>
    </xf>
    <xf numFmtId="0" fontId="6" fillId="3" borderId="7" xfId="0" applyFont="1" applyFill="1" applyBorder="1" applyAlignment="1">
      <alignment horizontal="right" vertical="center"/>
    </xf>
    <xf numFmtId="0" fontId="6" fillId="3" borderId="8" xfId="0" applyFont="1" applyFill="1" applyBorder="1" applyAlignment="1">
      <alignment horizontal="right" vertical="center"/>
    </xf>
    <xf numFmtId="0" fontId="7" fillId="0" borderId="9" xfId="0" applyFont="1" applyBorder="1" applyAlignment="1">
      <alignment horizontal="left" vertical="center" wrapText="1" indent="1"/>
    </xf>
    <xf numFmtId="165" fontId="5" fillId="2" borderId="10" xfId="0" applyNumberFormat="1" applyFont="1" applyFill="1" applyBorder="1" applyAlignment="1">
      <alignment horizontal="left"/>
    </xf>
    <xf numFmtId="164" fontId="7" fillId="4" borderId="11" xfId="2" applyNumberFormat="1" applyFont="1" applyFill="1" applyBorder="1" applyAlignment="1" applyProtection="1">
      <alignment horizontal="right" vertical="center" wrapText="1"/>
    </xf>
    <xf numFmtId="0" fontId="8" fillId="4" borderId="9" xfId="0" applyFont="1" applyFill="1" applyBorder="1" applyAlignment="1">
      <alignment horizontal="left" vertical="center" wrapText="1" indent="1"/>
    </xf>
    <xf numFmtId="164" fontId="5" fillId="2" borderId="13" xfId="0" applyNumberFormat="1" applyFont="1" applyFill="1" applyBorder="1" applyAlignment="1">
      <alignment vertical="center"/>
    </xf>
    <xf numFmtId="0" fontId="8" fillId="4" borderId="14" xfId="0" applyFont="1" applyFill="1" applyBorder="1" applyAlignment="1">
      <alignment horizontal="left" vertical="center" wrapText="1" indent="1"/>
    </xf>
    <xf numFmtId="10" fontId="7" fillId="4" borderId="15" xfId="2" applyNumberFormat="1" applyFont="1" applyFill="1" applyBorder="1" applyAlignment="1" applyProtection="1">
      <alignment horizontal="right" vertical="center" wrapText="1"/>
    </xf>
    <xf numFmtId="0" fontId="8" fillId="4" borderId="17" xfId="0" applyFont="1" applyFill="1" applyBorder="1" applyAlignment="1">
      <alignment horizontal="left" vertical="center" wrapText="1" indent="1"/>
    </xf>
    <xf numFmtId="164" fontId="5" fillId="2" borderId="18" xfId="0" applyNumberFormat="1" applyFont="1" applyFill="1" applyBorder="1" applyAlignment="1">
      <alignment vertical="center"/>
    </xf>
    <xf numFmtId="2" fontId="7" fillId="4" borderId="19" xfId="2" applyNumberFormat="1" applyFont="1" applyFill="1" applyBorder="1" applyAlignment="1" applyProtection="1">
      <alignment horizontal="right" vertical="center" wrapText="1"/>
    </xf>
    <xf numFmtId="2" fontId="7" fillId="4" borderId="20" xfId="2" applyNumberFormat="1" applyFont="1" applyFill="1" applyBorder="1" applyAlignment="1" applyProtection="1">
      <alignment horizontal="right" vertical="center" wrapText="1"/>
    </xf>
    <xf numFmtId="166" fontId="9" fillId="0" borderId="0" xfId="0" applyNumberFormat="1" applyFont="1"/>
    <xf numFmtId="0" fontId="9" fillId="0" borderId="0" xfId="0" applyFont="1"/>
    <xf numFmtId="2" fontId="5" fillId="0" borderId="0" xfId="0" applyNumberFormat="1" applyFont="1" applyAlignment="1">
      <alignment horizontal="center"/>
    </xf>
    <xf numFmtId="0" fontId="11" fillId="5" borderId="0" xfId="3" applyFont="1">
      <alignment vertical="center"/>
      <protection locked="0"/>
    </xf>
    <xf numFmtId="0" fontId="12" fillId="5" borderId="0" xfId="3" applyFont="1">
      <alignment vertical="center"/>
      <protection locked="0"/>
    </xf>
    <xf numFmtId="0" fontId="13" fillId="0" borderId="22" xfId="0" applyFont="1" applyBorder="1"/>
    <xf numFmtId="0" fontId="14" fillId="6" borderId="22" xfId="0" applyFont="1" applyFill="1" applyBorder="1" applyAlignment="1">
      <alignment horizontal="right"/>
    </xf>
    <xf numFmtId="164" fontId="14" fillId="6" borderId="22" xfId="0" applyNumberFormat="1" applyFont="1" applyFill="1" applyBorder="1"/>
    <xf numFmtId="0" fontId="15" fillId="2" borderId="1" xfId="0" applyFont="1" applyFill="1" applyBorder="1" applyAlignment="1" applyProtection="1">
      <alignment horizontal="left" vertical="center"/>
      <protection locked="0"/>
    </xf>
    <xf numFmtId="165" fontId="15" fillId="2" borderId="23" xfId="1" applyNumberFormat="1" applyFont="1" applyFill="1" applyBorder="1" applyAlignment="1" applyProtection="1">
      <alignment horizontal="left" vertical="center"/>
      <protection locked="0"/>
    </xf>
    <xf numFmtId="0" fontId="15" fillId="2" borderId="23" xfId="0" applyFont="1" applyFill="1" applyBorder="1" applyAlignment="1" applyProtection="1">
      <alignment horizontal="left" vertical="center"/>
      <protection locked="0"/>
    </xf>
    <xf numFmtId="0" fontId="15" fillId="2" borderId="2" xfId="0" applyFont="1" applyFill="1" applyBorder="1" applyAlignment="1" applyProtection="1">
      <alignment horizontal="left" vertical="center"/>
      <protection locked="0"/>
    </xf>
    <xf numFmtId="0" fontId="15" fillId="2" borderId="3" xfId="0" applyFont="1" applyFill="1" applyBorder="1" applyAlignment="1" applyProtection="1">
      <alignment horizontal="left" vertical="center"/>
      <protection locked="0"/>
    </xf>
    <xf numFmtId="0" fontId="9" fillId="4" borderId="0" xfId="0" applyFont="1" applyFill="1"/>
    <xf numFmtId="164" fontId="5" fillId="2" borderId="28" xfId="0" applyNumberFormat="1" applyFont="1" applyFill="1" applyBorder="1" applyAlignment="1">
      <alignment horizontal="right" vertical="center"/>
    </xf>
    <xf numFmtId="0" fontId="5" fillId="2" borderId="29" xfId="0" applyFont="1" applyFill="1" applyBorder="1" applyAlignment="1">
      <alignment horizontal="right" vertical="center"/>
    </xf>
    <xf numFmtId="0" fontId="5" fillId="8" borderId="30" xfId="0" applyFont="1" applyFill="1" applyBorder="1" applyAlignment="1">
      <alignment horizontal="right" vertical="center"/>
    </xf>
    <xf numFmtId="0" fontId="5" fillId="8" borderId="31" xfId="0" applyFont="1" applyFill="1" applyBorder="1" applyAlignment="1">
      <alignment horizontal="right" vertical="center"/>
    </xf>
    <xf numFmtId="0" fontId="5" fillId="8" borderId="32" xfId="0" applyFont="1" applyFill="1" applyBorder="1" applyAlignment="1">
      <alignment horizontal="right" vertical="center"/>
    </xf>
    <xf numFmtId="164" fontId="5" fillId="2" borderId="33" xfId="0" applyNumberFormat="1" applyFont="1" applyFill="1" applyBorder="1" applyAlignment="1">
      <alignment horizontal="right" vertical="center"/>
    </xf>
    <xf numFmtId="0" fontId="5" fillId="2" borderId="34" xfId="0" applyFont="1" applyFill="1" applyBorder="1" applyAlignment="1">
      <alignment horizontal="right" vertical="center"/>
    </xf>
    <xf numFmtId="0" fontId="5" fillId="8" borderId="35" xfId="0" applyFont="1" applyFill="1" applyBorder="1" applyAlignment="1">
      <alignment horizontal="right" vertical="center"/>
    </xf>
    <xf numFmtId="0" fontId="5" fillId="8" borderId="36" xfId="0" applyFont="1" applyFill="1" applyBorder="1" applyAlignment="1">
      <alignment horizontal="right" vertical="center"/>
    </xf>
    <xf numFmtId="0" fontId="5" fillId="8" borderId="37" xfId="0" applyFont="1" applyFill="1" applyBorder="1" applyAlignment="1">
      <alignment horizontal="right" vertical="center"/>
    </xf>
    <xf numFmtId="0" fontId="7" fillId="0" borderId="38" xfId="0" applyFont="1" applyBorder="1" applyAlignment="1">
      <alignment horizontal="left" vertical="center" wrapText="1" indent="1"/>
    </xf>
    <xf numFmtId="164" fontId="7" fillId="7" borderId="10" xfId="2" applyNumberFormat="1" applyFont="1" applyFill="1" applyBorder="1" applyAlignment="1" applyProtection="1">
      <alignment horizontal="right" vertical="center" wrapText="1"/>
    </xf>
    <xf numFmtId="164" fontId="7" fillId="7" borderId="43" xfId="2" applyNumberFormat="1" applyFont="1" applyFill="1" applyBorder="1" applyAlignment="1" applyProtection="1">
      <alignment horizontal="right" vertical="center" wrapText="1"/>
    </xf>
    <xf numFmtId="164" fontId="7" fillId="4" borderId="44" xfId="2" applyNumberFormat="1" applyFont="1" applyFill="1" applyBorder="1" applyAlignment="1" applyProtection="1">
      <alignment horizontal="right" vertical="center" wrapText="1"/>
    </xf>
    <xf numFmtId="164" fontId="7" fillId="4" borderId="12" xfId="2" applyNumberFormat="1" applyFont="1" applyFill="1" applyBorder="1" applyAlignment="1" applyProtection="1">
      <alignment horizontal="right" vertical="center" wrapText="1"/>
    </xf>
    <xf numFmtId="164" fontId="7" fillId="0" borderId="0" xfId="2" applyNumberFormat="1" applyFont="1" applyFill="1" applyBorder="1" applyAlignment="1" applyProtection="1">
      <alignment horizontal="right" vertical="center" wrapText="1"/>
    </xf>
    <xf numFmtId="0" fontId="16" fillId="9" borderId="45" xfId="0" applyFont="1" applyFill="1" applyBorder="1" applyAlignment="1">
      <alignment horizontal="left" vertical="center" wrapText="1" indent="1"/>
    </xf>
    <xf numFmtId="167" fontId="5" fillId="2" borderId="46" xfId="0" applyNumberFormat="1" applyFont="1" applyFill="1" applyBorder="1" applyAlignment="1">
      <alignment horizontal="left"/>
    </xf>
    <xf numFmtId="167" fontId="5" fillId="2" borderId="47" xfId="0" applyNumberFormat="1" applyFont="1" applyFill="1" applyBorder="1" applyAlignment="1">
      <alignment horizontal="left"/>
    </xf>
    <xf numFmtId="167" fontId="5" fillId="2" borderId="48" xfId="0" applyNumberFormat="1" applyFont="1" applyFill="1" applyBorder="1" applyAlignment="1">
      <alignment horizontal="left"/>
    </xf>
    <xf numFmtId="167" fontId="5" fillId="2" borderId="49" xfId="0" applyNumberFormat="1" applyFont="1" applyFill="1" applyBorder="1" applyAlignment="1">
      <alignment horizontal="left"/>
    </xf>
    <xf numFmtId="165" fontId="5" fillId="2" borderId="50" xfId="0" applyNumberFormat="1" applyFont="1" applyFill="1" applyBorder="1" applyAlignment="1">
      <alignment horizontal="left"/>
    </xf>
    <xf numFmtId="165" fontId="5" fillId="2" borderId="47" xfId="0" applyNumberFormat="1" applyFont="1" applyFill="1" applyBorder="1" applyAlignment="1">
      <alignment horizontal="left"/>
    </xf>
    <xf numFmtId="165" fontId="5" fillId="2" borderId="46" xfId="0" applyNumberFormat="1" applyFont="1" applyFill="1" applyBorder="1" applyAlignment="1">
      <alignment horizontal="left"/>
    </xf>
    <xf numFmtId="165" fontId="5" fillId="2" borderId="48" xfId="0" applyNumberFormat="1" applyFont="1" applyFill="1" applyBorder="1" applyAlignment="1">
      <alignment horizontal="left"/>
    </xf>
    <xf numFmtId="165" fontId="5" fillId="2" borderId="51" xfId="0" applyNumberFormat="1" applyFont="1" applyFill="1" applyBorder="1" applyAlignment="1">
      <alignment horizontal="left"/>
    </xf>
    <xf numFmtId="0" fontId="7" fillId="0" borderId="45" xfId="0" applyFont="1" applyBorder="1" applyAlignment="1">
      <alignment horizontal="left" vertical="center" indent="4"/>
    </xf>
    <xf numFmtId="167" fontId="7" fillId="4" borderId="46" xfId="0" applyNumberFormat="1" applyFont="1" applyFill="1" applyBorder="1" applyAlignment="1">
      <alignment horizontal="right" vertical="center"/>
    </xf>
    <xf numFmtId="167" fontId="7" fillId="4" borderId="47" xfId="0" applyNumberFormat="1" applyFont="1" applyFill="1" applyBorder="1" applyAlignment="1">
      <alignment horizontal="right" vertical="center"/>
    </xf>
    <xf numFmtId="167" fontId="7" fillId="4" borderId="52" xfId="0" applyNumberFormat="1" applyFont="1" applyFill="1" applyBorder="1" applyAlignment="1">
      <alignment horizontal="right" vertical="center"/>
    </xf>
    <xf numFmtId="164" fontId="7" fillId="7" borderId="50" xfId="2" applyNumberFormat="1" applyFont="1" applyFill="1" applyBorder="1" applyAlignment="1" applyProtection="1">
      <alignment horizontal="right" wrapText="1"/>
    </xf>
    <xf numFmtId="164" fontId="7" fillId="7" borderId="47" xfId="2" applyNumberFormat="1" applyFont="1" applyFill="1" applyBorder="1" applyAlignment="1" applyProtection="1">
      <alignment horizontal="right" wrapText="1"/>
    </xf>
    <xf numFmtId="164" fontId="7" fillId="4" borderId="46" xfId="2" applyNumberFormat="1" applyFont="1" applyFill="1" applyBorder="1" applyAlignment="1" applyProtection="1">
      <alignment horizontal="right" wrapText="1"/>
    </xf>
    <xf numFmtId="164" fontId="7" fillId="4" borderId="53" xfId="2" applyNumberFormat="1" applyFont="1" applyFill="1" applyBorder="1" applyAlignment="1" applyProtection="1">
      <alignment horizontal="right" wrapText="1"/>
    </xf>
    <xf numFmtId="164" fontId="3" fillId="0" borderId="0" xfId="0" applyNumberFormat="1" applyFont="1"/>
    <xf numFmtId="0" fontId="7" fillId="0" borderId="45" xfId="0" applyFont="1" applyBorder="1" applyAlignment="1">
      <alignment horizontal="left" vertical="center" indent="1"/>
    </xf>
    <xf numFmtId="168" fontId="5" fillId="0" borderId="0" xfId="0" applyNumberFormat="1" applyFont="1"/>
    <xf numFmtId="0" fontId="3" fillId="0" borderId="0" xfId="0" applyFont="1" applyAlignment="1">
      <alignment horizontal="right"/>
    </xf>
    <xf numFmtId="167" fontId="7" fillId="4" borderId="54" xfId="0" applyNumberFormat="1" applyFont="1" applyFill="1" applyBorder="1" applyAlignment="1">
      <alignment horizontal="right" vertical="center"/>
    </xf>
    <xf numFmtId="167" fontId="7" fillId="4" borderId="55" xfId="0" applyNumberFormat="1" applyFont="1" applyFill="1" applyBorder="1" applyAlignment="1">
      <alignment horizontal="right" vertical="center"/>
    </xf>
    <xf numFmtId="167" fontId="7" fillId="4" borderId="56" xfId="0" applyNumberFormat="1" applyFont="1" applyFill="1" applyBorder="1" applyAlignment="1">
      <alignment horizontal="right" vertical="center"/>
    </xf>
    <xf numFmtId="0" fontId="5" fillId="10" borderId="57" xfId="0" applyFont="1" applyFill="1" applyBorder="1" applyAlignment="1">
      <alignment horizontal="left" vertical="center" wrapText="1" indent="1"/>
    </xf>
    <xf numFmtId="164" fontId="5" fillId="10" borderId="58" xfId="2" applyNumberFormat="1" applyFont="1" applyFill="1" applyBorder="1" applyAlignment="1" applyProtection="1">
      <alignment horizontal="center" wrapText="1"/>
    </xf>
    <xf numFmtId="164" fontId="5" fillId="10" borderId="60" xfId="2" applyNumberFormat="1" applyFont="1" applyFill="1" applyBorder="1" applyAlignment="1" applyProtection="1">
      <alignment horizontal="right" wrapText="1"/>
    </xf>
    <xf numFmtId="164" fontId="5" fillId="10" borderId="61" xfId="2" applyNumberFormat="1" applyFont="1" applyFill="1" applyBorder="1" applyAlignment="1" applyProtection="1">
      <alignment horizontal="right" wrapText="1"/>
    </xf>
    <xf numFmtId="164" fontId="5" fillId="10" borderId="62" xfId="2" applyNumberFormat="1" applyFont="1" applyFill="1" applyBorder="1" applyAlignment="1" applyProtection="1">
      <alignment horizontal="right" wrapText="1"/>
    </xf>
    <xf numFmtId="0" fontId="16" fillId="0" borderId="63" xfId="0" applyFont="1" applyBorder="1" applyAlignment="1">
      <alignment vertical="center"/>
    </xf>
    <xf numFmtId="0" fontId="16" fillId="0" borderId="0" xfId="0" applyFont="1" applyAlignment="1">
      <alignment vertical="center"/>
    </xf>
    <xf numFmtId="164" fontId="17" fillId="0" borderId="0" xfId="0" applyNumberFormat="1" applyFont="1"/>
    <xf numFmtId="0" fontId="9" fillId="0" borderId="63" xfId="0" applyFont="1" applyBorder="1"/>
    <xf numFmtId="0" fontId="9" fillId="0" borderId="0" xfId="0" applyFont="1" applyAlignment="1">
      <alignment horizontal="right"/>
    </xf>
    <xf numFmtId="0" fontId="7" fillId="0" borderId="64" xfId="0" applyFont="1" applyBorder="1" applyAlignment="1">
      <alignment horizontal="left" vertical="center" wrapText="1" indent="1"/>
    </xf>
    <xf numFmtId="164" fontId="7" fillId="4" borderId="44" xfId="0" applyNumberFormat="1" applyFont="1" applyFill="1" applyBorder="1" applyAlignment="1" applyProtection="1">
      <alignment vertical="center" wrapText="1"/>
      <protection locked="0"/>
    </xf>
    <xf numFmtId="164" fontId="7" fillId="4" borderId="65" xfId="0" applyNumberFormat="1" applyFont="1" applyFill="1" applyBorder="1" applyAlignment="1" applyProtection="1">
      <alignment vertical="center" wrapText="1"/>
      <protection locked="0"/>
    </xf>
    <xf numFmtId="164" fontId="7" fillId="4" borderId="11" xfId="0" applyNumberFormat="1" applyFont="1" applyFill="1" applyBorder="1" applyAlignment="1" applyProtection="1">
      <alignment vertical="center" wrapText="1"/>
      <protection locked="0"/>
    </xf>
    <xf numFmtId="2" fontId="5" fillId="2" borderId="66" xfId="0" applyNumberFormat="1" applyFont="1" applyFill="1" applyBorder="1"/>
    <xf numFmtId="167" fontId="7" fillId="4" borderId="10" xfId="0" applyNumberFormat="1" applyFont="1" applyFill="1" applyBorder="1" applyAlignment="1">
      <alignment horizontal="right" vertical="center"/>
    </xf>
    <xf numFmtId="167" fontId="7" fillId="4" borderId="43" xfId="0" applyNumberFormat="1" applyFont="1" applyFill="1" applyBorder="1" applyAlignment="1">
      <alignment horizontal="right" vertical="center"/>
    </xf>
    <xf numFmtId="167" fontId="7" fillId="4" borderId="44" xfId="0" applyNumberFormat="1" applyFont="1" applyFill="1" applyBorder="1" applyAlignment="1">
      <alignment horizontal="right" vertical="center"/>
    </xf>
    <xf numFmtId="167" fontId="7" fillId="4" borderId="11" xfId="0" applyNumberFormat="1" applyFont="1" applyFill="1" applyBorder="1" applyAlignment="1">
      <alignment horizontal="right" vertical="center"/>
    </xf>
    <xf numFmtId="168" fontId="5" fillId="2" borderId="67" xfId="0" applyNumberFormat="1" applyFont="1" applyFill="1" applyBorder="1" applyAlignment="1">
      <alignment horizontal="left"/>
    </xf>
    <xf numFmtId="43" fontId="3" fillId="0" borderId="0" xfId="0" applyNumberFormat="1" applyFont="1"/>
    <xf numFmtId="0" fontId="16" fillId="9" borderId="68" xfId="0" applyFont="1" applyFill="1" applyBorder="1" applyAlignment="1">
      <alignment horizontal="left" vertical="center" wrapText="1" indent="1"/>
    </xf>
    <xf numFmtId="164" fontId="5" fillId="2" borderId="46" xfId="0" applyNumberFormat="1" applyFont="1" applyFill="1" applyBorder="1"/>
    <xf numFmtId="164" fontId="5" fillId="2" borderId="69" xfId="0" applyNumberFormat="1" applyFont="1" applyFill="1" applyBorder="1"/>
    <xf numFmtId="164" fontId="5" fillId="2" borderId="48" xfId="0" applyNumberFormat="1" applyFont="1" applyFill="1" applyBorder="1"/>
    <xf numFmtId="164" fontId="19" fillId="2" borderId="47" xfId="0" applyNumberFormat="1" applyFont="1" applyFill="1" applyBorder="1"/>
    <xf numFmtId="2" fontId="5" fillId="2" borderId="70" xfId="0" applyNumberFormat="1" applyFont="1" applyFill="1" applyBorder="1"/>
    <xf numFmtId="167" fontId="5" fillId="2" borderId="50" xfId="0" applyNumberFormat="1" applyFont="1" applyFill="1" applyBorder="1" applyAlignment="1">
      <alignment horizontal="left"/>
    </xf>
    <xf numFmtId="169" fontId="5" fillId="2" borderId="71" xfId="0" applyNumberFormat="1" applyFont="1" applyFill="1" applyBorder="1" applyAlignment="1">
      <alignment horizontal="right"/>
    </xf>
    <xf numFmtId="0" fontId="7" fillId="0" borderId="68" xfId="0" applyFont="1" applyBorder="1" applyAlignment="1">
      <alignment horizontal="left" vertical="center" wrapText="1" indent="3"/>
    </xf>
    <xf numFmtId="164" fontId="7" fillId="0" borderId="48" xfId="0" applyNumberFormat="1" applyFont="1" applyFill="1" applyBorder="1" applyAlignment="1" applyProtection="1">
      <alignment vertical="center" wrapText="1"/>
      <protection locked="0"/>
    </xf>
    <xf numFmtId="164" fontId="7" fillId="0" borderId="47" xfId="0" applyNumberFormat="1" applyFont="1" applyFill="1" applyBorder="1" applyAlignment="1" applyProtection="1">
      <alignment vertical="center" wrapText="1"/>
      <protection locked="0"/>
    </xf>
    <xf numFmtId="164" fontId="7" fillId="4" borderId="46" xfId="0" applyNumberFormat="1" applyFont="1" applyFill="1" applyBorder="1" applyAlignment="1" applyProtection="1">
      <alignment vertical="center" wrapText="1"/>
      <protection locked="0"/>
    </xf>
    <xf numFmtId="167" fontId="7" fillId="4" borderId="50" xfId="0" applyNumberFormat="1" applyFont="1" applyFill="1" applyBorder="1" applyAlignment="1">
      <alignment horizontal="right" vertical="center"/>
    </xf>
    <xf numFmtId="4" fontId="5" fillId="2" borderId="71" xfId="0" applyNumberFormat="1" applyFont="1" applyFill="1" applyBorder="1" applyAlignment="1">
      <alignment horizontal="right"/>
    </xf>
    <xf numFmtId="164" fontId="7" fillId="4" borderId="48" xfId="0" applyNumberFormat="1" applyFont="1" applyFill="1" applyBorder="1" applyAlignment="1" applyProtection="1">
      <alignment vertical="center" wrapText="1"/>
      <protection locked="0"/>
    </xf>
    <xf numFmtId="164" fontId="7" fillId="4" borderId="47" xfId="0" applyNumberFormat="1" applyFont="1" applyFill="1" applyBorder="1" applyAlignment="1" applyProtection="1">
      <alignment vertical="center" wrapText="1"/>
      <protection locked="0"/>
    </xf>
    <xf numFmtId="164" fontId="18" fillId="0" borderId="48" xfId="0" applyNumberFormat="1" applyFont="1" applyFill="1" applyBorder="1" applyAlignment="1" applyProtection="1">
      <alignment vertical="center" wrapText="1"/>
      <protection locked="0"/>
    </xf>
    <xf numFmtId="164" fontId="7" fillId="0" borderId="48" xfId="0" applyNumberFormat="1" applyFont="1" applyBorder="1" applyAlignment="1" applyProtection="1">
      <alignment vertical="center" wrapText="1"/>
      <protection locked="0"/>
    </xf>
    <xf numFmtId="0" fontId="2" fillId="0" borderId="0" xfId="0" applyFont="1" applyFill="1"/>
    <xf numFmtId="0" fontId="7" fillId="0" borderId="68" xfId="0" applyFont="1" applyBorder="1" applyAlignment="1">
      <alignment horizontal="left" vertical="center" wrapText="1" indent="1"/>
    </xf>
    <xf numFmtId="164" fontId="7" fillId="0" borderId="47" xfId="0" applyNumberFormat="1" applyFont="1" applyBorder="1" applyAlignment="1" applyProtection="1">
      <alignment vertical="center" wrapText="1"/>
      <protection locked="0"/>
    </xf>
    <xf numFmtId="164" fontId="7" fillId="0" borderId="46" xfId="0" applyNumberFormat="1" applyFont="1" applyBorder="1" applyAlignment="1" applyProtection="1">
      <alignment vertical="center" wrapText="1"/>
      <protection locked="0"/>
    </xf>
    <xf numFmtId="168" fontId="9" fillId="0" borderId="0" xfId="0" applyNumberFormat="1" applyFont="1"/>
    <xf numFmtId="0" fontId="9" fillId="2" borderId="71" xfId="0" applyFont="1" applyFill="1" applyBorder="1"/>
    <xf numFmtId="0" fontId="7" fillId="0" borderId="75" xfId="0" applyFont="1" applyBorder="1" applyAlignment="1">
      <alignment horizontal="left" vertical="center" wrapText="1" indent="1"/>
    </xf>
    <xf numFmtId="164" fontId="7" fillId="0" borderId="20" xfId="0" applyNumberFormat="1" applyFont="1" applyBorder="1" applyAlignment="1" applyProtection="1">
      <alignment vertical="center" wrapText="1"/>
      <protection locked="0"/>
    </xf>
    <xf numFmtId="164" fontId="7" fillId="0" borderId="34" xfId="0" applyNumberFormat="1" applyFont="1" applyBorder="1" applyAlignment="1" applyProtection="1">
      <alignment vertical="center" wrapText="1"/>
      <protection locked="0"/>
    </xf>
    <xf numFmtId="164" fontId="7" fillId="0" borderId="19" xfId="0" applyNumberFormat="1" applyFont="1" applyBorder="1" applyAlignment="1" applyProtection="1">
      <alignment vertical="center" wrapText="1"/>
      <protection locked="0"/>
    </xf>
    <xf numFmtId="164" fontId="18" fillId="0" borderId="20" xfId="0" applyNumberFormat="1" applyFont="1" applyFill="1" applyBorder="1" applyAlignment="1" applyProtection="1">
      <alignment vertical="center" wrapText="1"/>
      <protection locked="0"/>
    </xf>
    <xf numFmtId="2" fontId="5" fillId="2" borderId="76" xfId="0" applyNumberFormat="1" applyFont="1" applyFill="1" applyBorder="1"/>
    <xf numFmtId="167" fontId="7" fillId="4" borderId="33" xfId="0" applyNumberFormat="1" applyFont="1" applyFill="1" applyBorder="1" applyAlignment="1">
      <alignment horizontal="right" vertical="center"/>
    </xf>
    <xf numFmtId="167" fontId="7" fillId="4" borderId="34" xfId="0" applyNumberFormat="1" applyFont="1" applyFill="1" applyBorder="1" applyAlignment="1">
      <alignment horizontal="right" vertical="center"/>
    </xf>
    <xf numFmtId="167" fontId="7" fillId="4" borderId="19" xfId="0" applyNumberFormat="1" applyFont="1" applyFill="1" applyBorder="1" applyAlignment="1">
      <alignment horizontal="right" vertical="center"/>
    </xf>
    <xf numFmtId="0" fontId="9" fillId="2" borderId="77" xfId="0" applyFont="1" applyFill="1" applyBorder="1"/>
    <xf numFmtId="0" fontId="5" fillId="10" borderId="18" xfId="0" applyFont="1" applyFill="1" applyBorder="1" applyAlignment="1">
      <alignment horizontal="left" wrapText="1"/>
    </xf>
    <xf numFmtId="164" fontId="5" fillId="10" borderId="36" xfId="2" applyNumberFormat="1" applyFont="1" applyFill="1" applyBorder="1" applyAlignment="1" applyProtection="1">
      <alignment horizontal="right" wrapText="1"/>
    </xf>
    <xf numFmtId="164" fontId="5" fillId="10" borderId="37" xfId="2" applyNumberFormat="1" applyFont="1" applyFill="1" applyBorder="1" applyAlignment="1" applyProtection="1">
      <alignment horizontal="right" wrapText="1"/>
    </xf>
    <xf numFmtId="170" fontId="6" fillId="6" borderId="22" xfId="0" applyNumberFormat="1" applyFont="1" applyFill="1" applyBorder="1" applyAlignment="1">
      <alignment horizontal="center"/>
    </xf>
    <xf numFmtId="164" fontId="9" fillId="6" borderId="80" xfId="0" applyNumberFormat="1" applyFont="1" applyFill="1" applyBorder="1" applyAlignment="1">
      <alignment horizontal="center"/>
    </xf>
    <xf numFmtId="0" fontId="6" fillId="0" borderId="0" xfId="0" applyFont="1"/>
    <xf numFmtId="0" fontId="9" fillId="0" borderId="0" xfId="0" applyFont="1" applyAlignment="1">
      <alignment horizontal="left"/>
    </xf>
    <xf numFmtId="43" fontId="9" fillId="0" borderId="0" xfId="1" applyFont="1" applyAlignment="1">
      <alignment horizontal="left"/>
    </xf>
    <xf numFmtId="0" fontId="9" fillId="0" borderId="0" xfId="0" applyFont="1" applyAlignment="1">
      <alignment horizontal="left" wrapText="1"/>
    </xf>
    <xf numFmtId="0" fontId="21" fillId="2" borderId="81" xfId="0" applyFont="1" applyFill="1" applyBorder="1" applyAlignment="1">
      <alignment horizontal="left" vertical="center"/>
    </xf>
    <xf numFmtId="0" fontId="5" fillId="2" borderId="23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5" fillId="2" borderId="67" xfId="0" applyFont="1" applyFill="1" applyBorder="1" applyAlignment="1">
      <alignment horizontal="left" vertical="center"/>
    </xf>
    <xf numFmtId="0" fontId="22" fillId="0" borderId="0" xfId="0" applyFont="1" applyAlignment="1">
      <alignment horizontal="right"/>
    </xf>
    <xf numFmtId="43" fontId="22" fillId="0" borderId="0" xfId="0" applyNumberFormat="1" applyFont="1" applyAlignment="1">
      <alignment horizontal="right"/>
    </xf>
    <xf numFmtId="0" fontId="3" fillId="2" borderId="82" xfId="0" applyFont="1" applyFill="1" applyBorder="1"/>
    <xf numFmtId="0" fontId="3" fillId="2" borderId="77" xfId="0" applyFont="1" applyFill="1" applyBorder="1"/>
    <xf numFmtId="171" fontId="7" fillId="9" borderId="60" xfId="0" applyNumberFormat="1" applyFont="1" applyFill="1" applyBorder="1" applyAlignment="1">
      <alignment horizontal="right" vertical="center"/>
    </xf>
    <xf numFmtId="171" fontId="7" fillId="9" borderId="61" xfId="0" applyNumberFormat="1" applyFont="1" applyFill="1" applyBorder="1" applyAlignment="1">
      <alignment horizontal="right" vertical="center"/>
    </xf>
    <xf numFmtId="171" fontId="7" fillId="9" borderId="62" xfId="0" applyNumberFormat="1" applyFont="1" applyFill="1" applyBorder="1" applyAlignment="1">
      <alignment horizontal="right" vertical="center"/>
    </xf>
    <xf numFmtId="0" fontId="5" fillId="0" borderId="0" xfId="0" applyFont="1" applyAlignment="1">
      <alignment horizontal="left"/>
    </xf>
    <xf numFmtId="3" fontId="9" fillId="0" borderId="0" xfId="0" applyNumberFormat="1" applyFont="1" applyAlignment="1">
      <alignment horizontal="left"/>
    </xf>
    <xf numFmtId="164" fontId="9" fillId="0" borderId="0" xfId="0" applyNumberFormat="1" applyFont="1" applyAlignment="1">
      <alignment horizontal="left" wrapText="1"/>
    </xf>
    <xf numFmtId="0" fontId="21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21" fillId="2" borderId="23" xfId="0" applyFont="1" applyFill="1" applyBorder="1" applyAlignment="1">
      <alignment horizontal="left" vertical="center"/>
    </xf>
    <xf numFmtId="0" fontId="21" fillId="2" borderId="67" xfId="0" applyFont="1" applyFill="1" applyBorder="1" applyAlignment="1">
      <alignment horizontal="left" vertical="center"/>
    </xf>
    <xf numFmtId="0" fontId="5" fillId="4" borderId="81" xfId="0" applyFont="1" applyFill="1" applyBorder="1" applyAlignment="1">
      <alignment horizontal="left"/>
    </xf>
    <xf numFmtId="0" fontId="5" fillId="4" borderId="23" xfId="0" applyFont="1" applyFill="1" applyBorder="1" applyAlignment="1">
      <alignment horizontal="left"/>
    </xf>
    <xf numFmtId="0" fontId="6" fillId="9" borderId="83" xfId="0" applyFont="1" applyFill="1" applyBorder="1"/>
    <xf numFmtId="0" fontId="5" fillId="4" borderId="4" xfId="0" applyFont="1" applyFill="1" applyBorder="1" applyAlignment="1">
      <alignment horizontal="left"/>
    </xf>
    <xf numFmtId="0" fontId="5" fillId="4" borderId="0" xfId="0" applyFont="1" applyFill="1" applyAlignment="1">
      <alignment horizontal="left"/>
    </xf>
    <xf numFmtId="0" fontId="5" fillId="8" borderId="90" xfId="0" applyFont="1" applyFill="1" applyBorder="1" applyAlignment="1">
      <alignment horizontal="right" vertical="center"/>
    </xf>
    <xf numFmtId="0" fontId="5" fillId="12" borderId="91" xfId="0" applyFont="1" applyFill="1" applyBorder="1" applyAlignment="1">
      <alignment horizontal="right" vertical="center"/>
    </xf>
    <xf numFmtId="0" fontId="14" fillId="9" borderId="92" xfId="0" applyFont="1" applyFill="1" applyBorder="1"/>
    <xf numFmtId="171" fontId="7" fillId="14" borderId="0" xfId="0" applyNumberFormat="1" applyFont="1" applyFill="1" applyAlignment="1">
      <alignment horizontal="left" vertical="center"/>
    </xf>
    <xf numFmtId="171" fontId="7" fillId="4" borderId="60" xfId="0" applyNumberFormat="1" applyFont="1" applyFill="1" applyBorder="1" applyAlignment="1">
      <alignment horizontal="right" vertical="center"/>
    </xf>
    <xf numFmtId="171" fontId="7" fillId="4" borderId="15" xfId="0" applyNumberFormat="1" applyFont="1" applyFill="1" applyBorder="1" applyAlignment="1">
      <alignment horizontal="right" vertical="center"/>
    </xf>
    <xf numFmtId="171" fontId="7" fillId="4" borderId="93" xfId="0" applyNumberFormat="1" applyFont="1" applyFill="1" applyBorder="1" applyAlignment="1">
      <alignment horizontal="right" vertical="center"/>
    </xf>
    <xf numFmtId="171" fontId="7" fillId="4" borderId="12" xfId="0" applyNumberFormat="1" applyFont="1" applyFill="1" applyBorder="1" applyAlignment="1">
      <alignment horizontal="right" vertical="center"/>
    </xf>
    <xf numFmtId="171" fontId="7" fillId="14" borderId="0" xfId="0" applyNumberFormat="1" applyFont="1" applyFill="1" applyAlignment="1">
      <alignment horizontal="right" vertical="center"/>
    </xf>
    <xf numFmtId="0" fontId="3" fillId="9" borderId="71" xfId="0" applyFont="1" applyFill="1" applyBorder="1"/>
    <xf numFmtId="171" fontId="7" fillId="4" borderId="33" xfId="0" applyNumberFormat="1" applyFont="1" applyFill="1" applyBorder="1" applyAlignment="1">
      <alignment horizontal="right" vertical="center"/>
    </xf>
    <xf numFmtId="171" fontId="7" fillId="4" borderId="94" xfId="0" applyNumberFormat="1" applyFont="1" applyFill="1" applyBorder="1" applyAlignment="1">
      <alignment horizontal="right" vertical="center"/>
    </xf>
    <xf numFmtId="171" fontId="7" fillId="4" borderId="48" xfId="0" applyNumberFormat="1" applyFont="1" applyFill="1" applyBorder="1" applyAlignment="1">
      <alignment horizontal="right" vertical="center"/>
    </xf>
    <xf numFmtId="171" fontId="7" fillId="4" borderId="17" xfId="0" applyNumberFormat="1" applyFont="1" applyFill="1" applyBorder="1" applyAlignment="1">
      <alignment horizontal="right" vertical="center"/>
    </xf>
    <xf numFmtId="171" fontId="7" fillId="4" borderId="95" xfId="0" applyNumberFormat="1" applyFont="1" applyFill="1" applyBorder="1" applyAlignment="1">
      <alignment horizontal="right" vertical="center"/>
    </xf>
    <xf numFmtId="171" fontId="7" fillId="14" borderId="82" xfId="0" applyNumberFormat="1" applyFont="1" applyFill="1" applyBorder="1" applyAlignment="1">
      <alignment horizontal="right" vertical="center"/>
    </xf>
    <xf numFmtId="171" fontId="7" fillId="4" borderId="96" xfId="0" applyNumberFormat="1" applyFont="1" applyFill="1" applyBorder="1" applyAlignment="1">
      <alignment horizontal="right" vertical="center"/>
    </xf>
    <xf numFmtId="171" fontId="7" fillId="4" borderId="97" xfId="0" applyNumberFormat="1" applyFont="1" applyFill="1" applyBorder="1" applyAlignment="1">
      <alignment horizontal="right" vertical="center"/>
    </xf>
    <xf numFmtId="171" fontId="7" fillId="14" borderId="63" xfId="0" applyNumberFormat="1" applyFont="1" applyFill="1" applyBorder="1" applyAlignment="1">
      <alignment horizontal="right" vertical="center"/>
    </xf>
    <xf numFmtId="171" fontId="7" fillId="4" borderId="98" xfId="0" applyNumberFormat="1" applyFont="1" applyFill="1" applyBorder="1" applyAlignment="1">
      <alignment horizontal="right" vertical="center"/>
    </xf>
    <xf numFmtId="171" fontId="7" fillId="4" borderId="99" xfId="0" applyNumberFormat="1" applyFont="1" applyFill="1" applyBorder="1" applyAlignment="1">
      <alignment horizontal="right" vertical="center"/>
    </xf>
    <xf numFmtId="171" fontId="7" fillId="4" borderId="100" xfId="0" applyNumberFormat="1" applyFont="1" applyFill="1" applyBorder="1" applyAlignment="1">
      <alignment horizontal="right" vertical="center"/>
    </xf>
    <xf numFmtId="171" fontId="7" fillId="4" borderId="101" xfId="0" applyNumberFormat="1" applyFont="1" applyFill="1" applyBorder="1" applyAlignment="1">
      <alignment horizontal="right" vertical="center"/>
    </xf>
    <xf numFmtId="0" fontId="23" fillId="15" borderId="1" xfId="0" applyFont="1" applyFill="1" applyBorder="1"/>
    <xf numFmtId="0" fontId="23" fillId="15" borderId="2" xfId="0" applyFont="1" applyFill="1" applyBorder="1" applyAlignment="1">
      <alignment wrapText="1"/>
    </xf>
    <xf numFmtId="171" fontId="23" fillId="15" borderId="2" xfId="0" applyNumberFormat="1" applyFont="1" applyFill="1" applyBorder="1" applyAlignment="1">
      <alignment horizontal="right"/>
    </xf>
    <xf numFmtId="171" fontId="23" fillId="15" borderId="1" xfId="0" applyNumberFormat="1" applyFont="1" applyFill="1" applyBorder="1" applyAlignment="1">
      <alignment horizontal="right"/>
    </xf>
    <xf numFmtId="171" fontId="23" fillId="15" borderId="3" xfId="0" applyNumberFormat="1" applyFont="1" applyFill="1" applyBorder="1" applyAlignment="1">
      <alignment horizontal="right"/>
    </xf>
    <xf numFmtId="0" fontId="5" fillId="4" borderId="2" xfId="0" applyFont="1" applyFill="1" applyBorder="1" applyAlignment="1">
      <alignment horizontal="left" wrapText="1"/>
    </xf>
    <xf numFmtId="171" fontId="5" fillId="4" borderId="0" xfId="0" applyNumberFormat="1" applyFont="1" applyFill="1" applyAlignment="1">
      <alignment horizontal="right" vertical="center"/>
    </xf>
    <xf numFmtId="0" fontId="23" fillId="15" borderId="1" xfId="0" applyFont="1" applyFill="1" applyBorder="1" applyAlignment="1">
      <alignment vertical="center"/>
    </xf>
    <xf numFmtId="0" fontId="23" fillId="15" borderId="2" xfId="0" applyFont="1" applyFill="1" applyBorder="1" applyAlignment="1">
      <alignment vertical="center"/>
    </xf>
    <xf numFmtId="2" fontId="5" fillId="15" borderId="2" xfId="0" applyNumberFormat="1" applyFont="1" applyFill="1" applyBorder="1" applyAlignment="1">
      <alignment horizontal="right"/>
    </xf>
    <xf numFmtId="171" fontId="23" fillId="15" borderId="1" xfId="0" applyNumberFormat="1" applyFont="1" applyFill="1" applyBorder="1" applyAlignment="1">
      <alignment horizontal="right" vertical="center"/>
    </xf>
    <xf numFmtId="171" fontId="23" fillId="15" borderId="2" xfId="0" applyNumberFormat="1" applyFont="1" applyFill="1" applyBorder="1" applyAlignment="1">
      <alignment horizontal="right" vertical="center"/>
    </xf>
    <xf numFmtId="171" fontId="23" fillId="15" borderId="3" xfId="0" applyNumberFormat="1" applyFont="1" applyFill="1" applyBorder="1" applyAlignment="1">
      <alignment horizontal="right" vertical="center"/>
    </xf>
    <xf numFmtId="2" fontId="7" fillId="4" borderId="46" xfId="0" applyNumberFormat="1" applyFont="1" applyFill="1" applyBorder="1" applyAlignment="1" applyProtection="1">
      <alignment vertical="center" wrapText="1"/>
      <protection locked="0"/>
    </xf>
    <xf numFmtId="172" fontId="3" fillId="0" borderId="0" xfId="0" applyNumberFormat="1" applyFont="1"/>
    <xf numFmtId="43" fontId="7" fillId="4" borderId="46" xfId="0" applyNumberFormat="1" applyFont="1" applyFill="1" applyBorder="1" applyAlignment="1">
      <alignment horizontal="right" vertical="center"/>
    </xf>
    <xf numFmtId="43" fontId="7" fillId="4" borderId="52" xfId="0" applyNumberFormat="1" applyFont="1" applyFill="1" applyBorder="1" applyAlignment="1">
      <alignment horizontal="right" vertical="center"/>
    </xf>
    <xf numFmtId="193" fontId="16" fillId="0" borderId="0" xfId="0" applyNumberFormat="1" applyFont="1" applyAlignment="1">
      <alignment vertical="center"/>
    </xf>
    <xf numFmtId="43" fontId="9" fillId="0" borderId="0" xfId="0" applyNumberFormat="1" applyFont="1" applyAlignment="1">
      <alignment horizontal="left"/>
    </xf>
    <xf numFmtId="192" fontId="17" fillId="0" borderId="0" xfId="0" applyNumberFormat="1" applyFont="1"/>
    <xf numFmtId="2" fontId="5" fillId="10" borderId="58" xfId="2" applyNumberFormat="1" applyFont="1" applyFill="1" applyBorder="1" applyAlignment="1" applyProtection="1">
      <alignment horizontal="center" wrapText="1"/>
    </xf>
    <xf numFmtId="2" fontId="5" fillId="10" borderId="59" xfId="2" applyNumberFormat="1" applyFont="1" applyFill="1" applyBorder="1" applyAlignment="1" applyProtection="1">
      <alignment horizontal="center" wrapText="1"/>
    </xf>
    <xf numFmtId="43" fontId="23" fillId="15" borderId="2" xfId="1" applyFont="1" applyFill="1" applyBorder="1" applyAlignment="1">
      <alignment horizontal="right"/>
    </xf>
    <xf numFmtId="43" fontId="7" fillId="4" borderId="39" xfId="0" applyNumberFormat="1" applyFont="1" applyFill="1" applyBorder="1" applyAlignment="1">
      <alignment horizontal="right" vertical="center"/>
    </xf>
    <xf numFmtId="43" fontId="7" fillId="4" borderId="41" xfId="0" applyNumberFormat="1" applyFont="1" applyFill="1" applyBorder="1" applyAlignment="1">
      <alignment horizontal="right" vertical="center"/>
    </xf>
    <xf numFmtId="43" fontId="7" fillId="4" borderId="42" xfId="0" applyNumberFormat="1" applyFont="1" applyFill="1" applyBorder="1" applyAlignment="1">
      <alignment horizontal="right" vertical="center"/>
    </xf>
    <xf numFmtId="0" fontId="5" fillId="13" borderId="84" xfId="0" applyFont="1" applyFill="1" applyBorder="1" applyAlignment="1">
      <alignment horizontal="center" vertical="center"/>
    </xf>
    <xf numFmtId="0" fontId="5" fillId="13" borderId="85" xfId="0" applyFont="1" applyFill="1" applyBorder="1" applyAlignment="1">
      <alignment horizontal="center" vertical="center"/>
    </xf>
    <xf numFmtId="0" fontId="5" fillId="13" borderId="86" xfId="0" applyFont="1" applyFill="1" applyBorder="1" applyAlignment="1">
      <alignment horizontal="center" vertical="center"/>
    </xf>
    <xf numFmtId="0" fontId="5" fillId="13" borderId="87" xfId="0" applyFont="1" applyFill="1" applyBorder="1" applyAlignment="1">
      <alignment horizontal="center" vertical="center"/>
    </xf>
    <xf numFmtId="0" fontId="5" fillId="13" borderId="88" xfId="0" applyFont="1" applyFill="1" applyBorder="1" applyAlignment="1">
      <alignment horizontal="center" vertical="center"/>
    </xf>
    <xf numFmtId="0" fontId="3" fillId="13" borderId="89" xfId="0" applyFont="1" applyFill="1" applyBorder="1" applyAlignment="1">
      <alignment horizontal="center"/>
    </xf>
    <xf numFmtId="164" fontId="7" fillId="0" borderId="11" xfId="2" applyNumberFormat="1" applyFont="1" applyFill="1" applyBorder="1" applyAlignment="1" applyProtection="1">
      <alignment horizontal="right" vertical="center" wrapText="1"/>
    </xf>
    <xf numFmtId="164" fontId="7" fillId="0" borderId="12" xfId="2" applyNumberFormat="1" applyFont="1" applyFill="1" applyBorder="1" applyAlignment="1" applyProtection="1">
      <alignment horizontal="right" vertical="center" wrapText="1"/>
    </xf>
    <xf numFmtId="10" fontId="7" fillId="0" borderId="15" xfId="2" applyNumberFormat="1" applyFont="1" applyFill="1" applyBorder="1" applyAlignment="1" applyProtection="1">
      <alignment horizontal="right" vertical="center" wrapText="1"/>
    </xf>
    <xf numFmtId="10" fontId="7" fillId="0" borderId="16" xfId="2" applyNumberFormat="1" applyFont="1" applyFill="1" applyBorder="1" applyAlignment="1" applyProtection="1">
      <alignment horizontal="right" vertical="center" wrapText="1"/>
    </xf>
    <xf numFmtId="2" fontId="7" fillId="0" borderId="20" xfId="2" applyNumberFormat="1" applyFont="1" applyFill="1" applyBorder="1" applyAlignment="1" applyProtection="1">
      <alignment horizontal="right" vertical="center" wrapText="1"/>
    </xf>
    <xf numFmtId="2" fontId="7" fillId="0" borderId="21" xfId="2" applyNumberFormat="1" applyFont="1" applyFill="1" applyBorder="1" applyAlignment="1" applyProtection="1">
      <alignment horizontal="right" vertical="center" wrapText="1"/>
    </xf>
    <xf numFmtId="43" fontId="7" fillId="4" borderId="40" xfId="0" applyNumberFormat="1" applyFont="1" applyFill="1" applyBorder="1" applyAlignment="1">
      <alignment horizontal="right" vertical="center"/>
    </xf>
    <xf numFmtId="164" fontId="7" fillId="0" borderId="11" xfId="0" applyNumberFormat="1" applyFont="1" applyFill="1" applyBorder="1" applyAlignment="1" applyProtection="1">
      <alignment vertical="center" wrapText="1"/>
      <protection locked="0"/>
    </xf>
    <xf numFmtId="0" fontId="92" fillId="0" borderId="0" xfId="0" applyFont="1"/>
    <xf numFmtId="0" fontId="7" fillId="4" borderId="9" xfId="0" applyFont="1" applyFill="1" applyBorder="1" applyAlignment="1">
      <alignment horizontal="center"/>
    </xf>
    <xf numFmtId="0" fontId="7" fillId="4" borderId="69" xfId="0" applyFont="1" applyFill="1" applyBorder="1" applyAlignment="1">
      <alignment horizontal="center"/>
    </xf>
    <xf numFmtId="0" fontId="7" fillId="4" borderId="17" xfId="0" applyFont="1" applyFill="1" applyBorder="1" applyAlignment="1">
      <alignment horizontal="center"/>
    </xf>
    <xf numFmtId="0" fontId="7" fillId="4" borderId="126" xfId="0" applyFont="1" applyFill="1" applyBorder="1" applyAlignment="1">
      <alignment horizontal="center"/>
    </xf>
    <xf numFmtId="0" fontId="20" fillId="11" borderId="102" xfId="0" applyFont="1" applyFill="1" applyBorder="1" applyAlignment="1">
      <alignment horizontal="center" vertical="center" wrapText="1"/>
    </xf>
    <xf numFmtId="0" fontId="20" fillId="11" borderId="72" xfId="0" applyFont="1" applyFill="1" applyBorder="1" applyAlignment="1">
      <alignment horizontal="center" vertical="center" wrapText="1"/>
    </xf>
    <xf numFmtId="0" fontId="20" fillId="11" borderId="0" xfId="0" applyFont="1" applyFill="1" applyBorder="1" applyAlignment="1">
      <alignment horizontal="center" vertical="center" wrapText="1"/>
    </xf>
    <xf numFmtId="0" fontId="20" fillId="11" borderId="74" xfId="0" applyFont="1" applyFill="1" applyBorder="1" applyAlignment="1">
      <alignment horizontal="center" vertical="center" wrapText="1"/>
    </xf>
    <xf numFmtId="0" fontId="20" fillId="11" borderId="78" xfId="0" applyFont="1" applyFill="1" applyBorder="1" applyAlignment="1">
      <alignment horizontal="center" vertical="center" wrapText="1"/>
    </xf>
    <xf numFmtId="0" fontId="20" fillId="11" borderId="79" xfId="0" applyFont="1" applyFill="1" applyBorder="1" applyAlignment="1">
      <alignment horizontal="center" vertical="center" wrapText="1"/>
    </xf>
    <xf numFmtId="0" fontId="6" fillId="8" borderId="124" xfId="0" applyFont="1" applyFill="1" applyBorder="1" applyAlignment="1">
      <alignment horizontal="center" vertical="center"/>
    </xf>
    <xf numFmtId="0" fontId="6" fillId="8" borderId="123" xfId="0" applyFont="1" applyFill="1" applyBorder="1" applyAlignment="1">
      <alignment horizontal="center" vertical="center"/>
    </xf>
    <xf numFmtId="0" fontId="6" fillId="8" borderId="125" xfId="0" applyFont="1" applyFill="1" applyBorder="1" applyAlignment="1">
      <alignment horizontal="center" vertical="center"/>
    </xf>
    <xf numFmtId="0" fontId="6" fillId="12" borderId="122" xfId="0" applyFont="1" applyFill="1" applyBorder="1" applyAlignment="1">
      <alignment horizontal="center" vertical="center" wrapText="1"/>
    </xf>
    <xf numFmtId="0" fontId="6" fillId="12" borderId="123" xfId="0" applyFont="1" applyFill="1" applyBorder="1" applyAlignment="1">
      <alignment horizontal="center" vertical="center" wrapText="1"/>
    </xf>
    <xf numFmtId="0" fontId="7" fillId="4" borderId="120" xfId="0" applyFont="1" applyFill="1" applyBorder="1" applyAlignment="1">
      <alignment horizontal="center"/>
    </xf>
    <xf numFmtId="0" fontId="7" fillId="4" borderId="121" xfId="0" applyFont="1" applyFill="1" applyBorder="1" applyAlignment="1">
      <alignment horizontal="center"/>
    </xf>
    <xf numFmtId="0" fontId="5" fillId="2" borderId="132" xfId="0" applyFont="1" applyFill="1" applyBorder="1" applyAlignment="1">
      <alignment horizontal="center" vertical="center"/>
    </xf>
    <xf numFmtId="0" fontId="5" fillId="2" borderId="133" xfId="0" applyFont="1" applyFill="1" applyBorder="1" applyAlignment="1">
      <alignment horizontal="center" vertical="center"/>
    </xf>
    <xf numFmtId="0" fontId="5" fillId="2" borderId="134" xfId="0" applyFont="1" applyFill="1" applyBorder="1" applyAlignment="1">
      <alignment horizontal="center" vertical="center"/>
    </xf>
    <xf numFmtId="0" fontId="5" fillId="8" borderId="132" xfId="0" applyFont="1" applyFill="1" applyBorder="1" applyAlignment="1">
      <alignment horizontal="center" vertical="center"/>
    </xf>
    <xf numFmtId="0" fontId="5" fillId="8" borderId="133" xfId="0" applyFont="1" applyFill="1" applyBorder="1" applyAlignment="1">
      <alignment horizontal="center" vertical="center"/>
    </xf>
    <xf numFmtId="0" fontId="5" fillId="8" borderId="134" xfId="0" applyFont="1" applyFill="1" applyBorder="1" applyAlignment="1">
      <alignment horizontal="center" vertical="center"/>
    </xf>
    <xf numFmtId="0" fontId="6" fillId="2" borderId="130" xfId="0" applyFont="1" applyFill="1" applyBorder="1" applyAlignment="1">
      <alignment horizontal="center"/>
    </xf>
    <xf numFmtId="0" fontId="6" fillId="2" borderId="131" xfId="0" applyFont="1" applyFill="1" applyBorder="1" applyAlignment="1">
      <alignment horizontal="center"/>
    </xf>
    <xf numFmtId="0" fontId="6" fillId="8" borderId="127" xfId="0" applyFont="1" applyFill="1" applyBorder="1" applyAlignment="1">
      <alignment horizontal="center"/>
    </xf>
    <xf numFmtId="0" fontId="6" fillId="8" borderId="128" xfId="0" applyFont="1" applyFill="1" applyBorder="1" applyAlignment="1">
      <alignment horizontal="center"/>
    </xf>
    <xf numFmtId="0" fontId="6" fillId="8" borderId="129" xfId="0" applyFont="1" applyFill="1" applyBorder="1" applyAlignment="1">
      <alignment horizontal="center"/>
    </xf>
    <xf numFmtId="0" fontId="6" fillId="2" borderId="137" xfId="0" applyFont="1" applyFill="1" applyBorder="1" applyAlignment="1">
      <alignment horizontal="center"/>
    </xf>
    <xf numFmtId="0" fontId="6" fillId="8" borderId="136" xfId="0" applyFont="1" applyFill="1" applyBorder="1" applyAlignment="1">
      <alignment horizontal="center"/>
    </xf>
    <xf numFmtId="164" fontId="5" fillId="3" borderId="132" xfId="0" applyNumberFormat="1" applyFont="1" applyFill="1" applyBorder="1" applyAlignment="1">
      <alignment horizontal="center" vertical="center"/>
    </xf>
    <xf numFmtId="164" fontId="5" fillId="3" borderId="133" xfId="0" applyNumberFormat="1" applyFont="1" applyFill="1" applyBorder="1" applyAlignment="1">
      <alignment horizontal="center" vertical="center"/>
    </xf>
    <xf numFmtId="164" fontId="5" fillId="3" borderId="134" xfId="0" applyNumberFormat="1" applyFont="1" applyFill="1" applyBorder="1" applyAlignment="1">
      <alignment horizontal="center" vertical="center"/>
    </xf>
    <xf numFmtId="0" fontId="5" fillId="7" borderId="24" xfId="0" applyFont="1" applyFill="1" applyBorder="1" applyAlignment="1">
      <alignment horizontal="center" vertical="center"/>
    </xf>
    <xf numFmtId="0" fontId="5" fillId="7" borderId="25" xfId="0" applyFont="1" applyFill="1" applyBorder="1" applyAlignment="1">
      <alignment horizontal="center" vertical="center"/>
    </xf>
    <xf numFmtId="0" fontId="5" fillId="7" borderId="135" xfId="0" applyFont="1" applyFill="1" applyBorder="1" applyAlignment="1">
      <alignment horizontal="center" vertical="center"/>
    </xf>
    <xf numFmtId="0" fontId="5" fillId="7" borderId="26" xfId="0" applyFont="1" applyFill="1" applyBorder="1" applyAlignment="1">
      <alignment horizontal="center" vertical="center"/>
    </xf>
    <xf numFmtId="0" fontId="5" fillId="7" borderId="27" xfId="0" applyFont="1" applyFill="1" applyBorder="1" applyAlignment="1">
      <alignment horizontal="center" vertical="center"/>
    </xf>
  </cellXfs>
  <cellStyles count="318">
    <cellStyle name=" 1" xfId="17" xr:uid="{00000000-0005-0000-0000-000000000000}"/>
    <cellStyle name=" 1 2" xfId="18" xr:uid="{00000000-0005-0000-0000-000001000000}"/>
    <cellStyle name=" 1_29(d) - Gas extensions -tariffs" xfId="19" xr:uid="{00000000-0005-0000-0000-000002000000}"/>
    <cellStyle name="_Capex" xfId="20" xr:uid="{00000000-0005-0000-0000-000003000000}"/>
    <cellStyle name="_Capex 2" xfId="21" xr:uid="{00000000-0005-0000-0000-000004000000}"/>
    <cellStyle name="_Capex_29(d) - Gas extensions -tariffs" xfId="22" xr:uid="{00000000-0005-0000-0000-000005000000}"/>
    <cellStyle name="_UED AMP 2009-14 Final 250309 Less PU" xfId="23" xr:uid="{00000000-0005-0000-0000-000006000000}"/>
    <cellStyle name="_UED AMP 2009-14 Final 250309 Less PU_1011 monthly" xfId="24" xr:uid="{00000000-0005-0000-0000-000007000000}"/>
    <cellStyle name="20% - Accent1 2" xfId="25" xr:uid="{00000000-0005-0000-0000-000008000000}"/>
    <cellStyle name="20% - Accent2 2" xfId="26" xr:uid="{00000000-0005-0000-0000-000009000000}"/>
    <cellStyle name="20% - Accent3 2" xfId="27" xr:uid="{00000000-0005-0000-0000-00000A000000}"/>
    <cellStyle name="20% - Accent4 2" xfId="28" xr:uid="{00000000-0005-0000-0000-00000B000000}"/>
    <cellStyle name="20% - Accent5 2" xfId="29" xr:uid="{00000000-0005-0000-0000-00000C000000}"/>
    <cellStyle name="20% - Accent6 2" xfId="30" xr:uid="{00000000-0005-0000-0000-00000D000000}"/>
    <cellStyle name="40% - Accent1 2" xfId="31" xr:uid="{00000000-0005-0000-0000-00000E000000}"/>
    <cellStyle name="40% - Accent2 2" xfId="32" xr:uid="{00000000-0005-0000-0000-00000F000000}"/>
    <cellStyle name="40% - Accent3 2" xfId="33" xr:uid="{00000000-0005-0000-0000-000010000000}"/>
    <cellStyle name="40% - Accent4 2" xfId="34" xr:uid="{00000000-0005-0000-0000-000011000000}"/>
    <cellStyle name="40% - Accent5 2" xfId="35" xr:uid="{00000000-0005-0000-0000-000012000000}"/>
    <cellStyle name="40% - Accent6 2" xfId="36" xr:uid="{00000000-0005-0000-0000-000013000000}"/>
    <cellStyle name="60% - Accent1 2" xfId="37" xr:uid="{00000000-0005-0000-0000-000014000000}"/>
    <cellStyle name="60% - Accent2 2" xfId="38" xr:uid="{00000000-0005-0000-0000-000015000000}"/>
    <cellStyle name="60% - Accent3 2" xfId="39" xr:uid="{00000000-0005-0000-0000-000016000000}"/>
    <cellStyle name="60% - Accent4 2" xfId="40" xr:uid="{00000000-0005-0000-0000-000017000000}"/>
    <cellStyle name="60% - Accent5 2" xfId="41" xr:uid="{00000000-0005-0000-0000-000018000000}"/>
    <cellStyle name="60% - Accent6 2" xfId="42" xr:uid="{00000000-0005-0000-0000-000019000000}"/>
    <cellStyle name="Accent1 - 20%" xfId="43" xr:uid="{00000000-0005-0000-0000-00001A000000}"/>
    <cellStyle name="Accent1 - 40%" xfId="44" xr:uid="{00000000-0005-0000-0000-00001B000000}"/>
    <cellStyle name="Accent1 - 60%" xfId="45" xr:uid="{00000000-0005-0000-0000-00001C000000}"/>
    <cellStyle name="Accent1 2" xfId="46" xr:uid="{00000000-0005-0000-0000-00001D000000}"/>
    <cellStyle name="Accent2 - 20%" xfId="47" xr:uid="{00000000-0005-0000-0000-00001E000000}"/>
    <cellStyle name="Accent2 - 40%" xfId="48" xr:uid="{00000000-0005-0000-0000-00001F000000}"/>
    <cellStyle name="Accent2 - 60%" xfId="49" xr:uid="{00000000-0005-0000-0000-000020000000}"/>
    <cellStyle name="Accent2 2" xfId="50" xr:uid="{00000000-0005-0000-0000-000021000000}"/>
    <cellStyle name="Accent3 - 20%" xfId="51" xr:uid="{00000000-0005-0000-0000-000022000000}"/>
    <cellStyle name="Accent3 - 40%" xfId="52" xr:uid="{00000000-0005-0000-0000-000023000000}"/>
    <cellStyle name="Accent3 - 60%" xfId="53" xr:uid="{00000000-0005-0000-0000-000024000000}"/>
    <cellStyle name="Accent3 2" xfId="54" xr:uid="{00000000-0005-0000-0000-000025000000}"/>
    <cellStyle name="Accent4 - 20%" xfId="55" xr:uid="{00000000-0005-0000-0000-000026000000}"/>
    <cellStyle name="Accent4 - 40%" xfId="56" xr:uid="{00000000-0005-0000-0000-000027000000}"/>
    <cellStyle name="Accent4 - 60%" xfId="57" xr:uid="{00000000-0005-0000-0000-000028000000}"/>
    <cellStyle name="Accent4 2" xfId="58" xr:uid="{00000000-0005-0000-0000-000029000000}"/>
    <cellStyle name="Accent5 - 20%" xfId="59" xr:uid="{00000000-0005-0000-0000-00002A000000}"/>
    <cellStyle name="Accent5 - 40%" xfId="60" xr:uid="{00000000-0005-0000-0000-00002B000000}"/>
    <cellStyle name="Accent5 - 60%" xfId="61" xr:uid="{00000000-0005-0000-0000-00002C000000}"/>
    <cellStyle name="Accent5 2" xfId="62" xr:uid="{00000000-0005-0000-0000-00002D000000}"/>
    <cellStyle name="Accent6 - 20%" xfId="63" xr:uid="{00000000-0005-0000-0000-00002E000000}"/>
    <cellStyle name="Accent6 - 40%" xfId="64" xr:uid="{00000000-0005-0000-0000-00002F000000}"/>
    <cellStyle name="Accent6 - 60%" xfId="65" xr:uid="{00000000-0005-0000-0000-000030000000}"/>
    <cellStyle name="Accent6 2" xfId="66" xr:uid="{00000000-0005-0000-0000-000031000000}"/>
    <cellStyle name="Agara" xfId="67" xr:uid="{00000000-0005-0000-0000-000032000000}"/>
    <cellStyle name="Assumptions Right Number" xfId="12" xr:uid="{00000000-0005-0000-0000-000033000000}"/>
    <cellStyle name="Assumptions Right Number 2" xfId="316" xr:uid="{00000000-0005-0000-0000-000034000000}"/>
    <cellStyle name="B79812_.wvu.PrintTitlest" xfId="68" xr:uid="{00000000-0005-0000-0000-000035000000}"/>
    <cellStyle name="Bad 2" xfId="69" xr:uid="{00000000-0005-0000-0000-000036000000}"/>
    <cellStyle name="Black" xfId="70" xr:uid="{00000000-0005-0000-0000-000037000000}"/>
    <cellStyle name="Blockout" xfId="71" xr:uid="{00000000-0005-0000-0000-000038000000}"/>
    <cellStyle name="Blockout 2" xfId="72" xr:uid="{00000000-0005-0000-0000-000039000000}"/>
    <cellStyle name="Blockout 2 2" xfId="276" xr:uid="{00000000-0005-0000-0000-00003A000000}"/>
    <cellStyle name="Blockout 3" xfId="275" xr:uid="{00000000-0005-0000-0000-00003B000000}"/>
    <cellStyle name="Blue" xfId="73" xr:uid="{00000000-0005-0000-0000-00003C000000}"/>
    <cellStyle name="Calcs_Divider" xfId="251" xr:uid="{00000000-0005-0000-0000-00003D000000}"/>
    <cellStyle name="Calculation 2" xfId="74" xr:uid="{00000000-0005-0000-0000-00003E000000}"/>
    <cellStyle name="Check" xfId="252" xr:uid="{00000000-0005-0000-0000-00003F000000}"/>
    <cellStyle name="Check Cell 2" xfId="75" xr:uid="{00000000-0005-0000-0000-000040000000}"/>
    <cellStyle name="Column_Heading_1" xfId="253" xr:uid="{00000000-0005-0000-0000-000041000000}"/>
    <cellStyle name="Comma" xfId="1" builtinId="3"/>
    <cellStyle name="Comma [0]7Z_87C" xfId="76" xr:uid="{00000000-0005-0000-0000-000043000000}"/>
    <cellStyle name="Comma 0" xfId="77" xr:uid="{00000000-0005-0000-0000-000044000000}"/>
    <cellStyle name="Comma 1" xfId="78" xr:uid="{00000000-0005-0000-0000-000045000000}"/>
    <cellStyle name="Comma 1 2" xfId="79" xr:uid="{00000000-0005-0000-0000-000046000000}"/>
    <cellStyle name="Comma 10" xfId="273" xr:uid="{00000000-0005-0000-0000-000047000000}"/>
    <cellStyle name="Comma 11" xfId="13" xr:uid="{00000000-0005-0000-0000-000048000000}"/>
    <cellStyle name="Comma 12" xfId="317" xr:uid="{00000000-0005-0000-0000-000049000000}"/>
    <cellStyle name="Comma 2" xfId="15" xr:uid="{00000000-0005-0000-0000-00004A000000}"/>
    <cellStyle name="Comma 2 2" xfId="80" xr:uid="{00000000-0005-0000-0000-00004B000000}"/>
    <cellStyle name="Comma 2 2 2" xfId="277" xr:uid="{00000000-0005-0000-0000-00004C000000}"/>
    <cellStyle name="Comma 2 3" xfId="81" xr:uid="{00000000-0005-0000-0000-00004D000000}"/>
    <cellStyle name="Comma 2 3 2" xfId="82" xr:uid="{00000000-0005-0000-0000-00004E000000}"/>
    <cellStyle name="Comma 2 3 2 2" xfId="279" xr:uid="{00000000-0005-0000-0000-00004F000000}"/>
    <cellStyle name="Comma 2 3 3" xfId="278" xr:uid="{00000000-0005-0000-0000-000050000000}"/>
    <cellStyle name="Comma 2 4" xfId="83" xr:uid="{00000000-0005-0000-0000-000051000000}"/>
    <cellStyle name="Comma 2 4 2" xfId="280" xr:uid="{00000000-0005-0000-0000-000052000000}"/>
    <cellStyle name="Comma 2 5" xfId="84" xr:uid="{00000000-0005-0000-0000-000053000000}"/>
    <cellStyle name="Comma 2 5 2" xfId="281" xr:uid="{00000000-0005-0000-0000-000054000000}"/>
    <cellStyle name="Comma 2 6" xfId="274" xr:uid="{00000000-0005-0000-0000-000055000000}"/>
    <cellStyle name="Comma 3" xfId="85" xr:uid="{00000000-0005-0000-0000-000056000000}"/>
    <cellStyle name="Comma 3 2" xfId="86" xr:uid="{00000000-0005-0000-0000-000057000000}"/>
    <cellStyle name="Comma 3 3" xfId="87" xr:uid="{00000000-0005-0000-0000-000058000000}"/>
    <cellStyle name="Comma 3 3 2" xfId="282" xr:uid="{00000000-0005-0000-0000-000059000000}"/>
    <cellStyle name="Comma 4" xfId="88" xr:uid="{00000000-0005-0000-0000-00005A000000}"/>
    <cellStyle name="Comma 4 2" xfId="283" xr:uid="{00000000-0005-0000-0000-00005B000000}"/>
    <cellStyle name="Comma 5" xfId="89" xr:uid="{00000000-0005-0000-0000-00005C000000}"/>
    <cellStyle name="Comma 5 2" xfId="284" xr:uid="{00000000-0005-0000-0000-00005D000000}"/>
    <cellStyle name="Comma 6" xfId="90" xr:uid="{00000000-0005-0000-0000-00005E000000}"/>
    <cellStyle name="Comma 6 2" xfId="285" xr:uid="{00000000-0005-0000-0000-00005F000000}"/>
    <cellStyle name="Comma 7" xfId="91" xr:uid="{00000000-0005-0000-0000-000060000000}"/>
    <cellStyle name="Comma 7 2" xfId="286" xr:uid="{00000000-0005-0000-0000-000061000000}"/>
    <cellStyle name="Comma 8" xfId="92" xr:uid="{00000000-0005-0000-0000-000062000000}"/>
    <cellStyle name="Comma 8 2" xfId="287" xr:uid="{00000000-0005-0000-0000-000063000000}"/>
    <cellStyle name="Comma 9" xfId="309" xr:uid="{00000000-0005-0000-0000-000064000000}"/>
    <cellStyle name="Comma0" xfId="93" xr:uid="{00000000-0005-0000-0000-000065000000}"/>
    <cellStyle name="Currency 11" xfId="94" xr:uid="{00000000-0005-0000-0000-000066000000}"/>
    <cellStyle name="Currency 11 2" xfId="95" xr:uid="{00000000-0005-0000-0000-000067000000}"/>
    <cellStyle name="Currency 11 2 2" xfId="289" xr:uid="{00000000-0005-0000-0000-000068000000}"/>
    <cellStyle name="Currency 11 3" xfId="288" xr:uid="{00000000-0005-0000-0000-000069000000}"/>
    <cellStyle name="Currency 2" xfId="96" xr:uid="{00000000-0005-0000-0000-00006A000000}"/>
    <cellStyle name="Currency 2 2" xfId="97" xr:uid="{00000000-0005-0000-0000-00006B000000}"/>
    <cellStyle name="Currency 2 2 2" xfId="291" xr:uid="{00000000-0005-0000-0000-00006C000000}"/>
    <cellStyle name="Currency 2 3" xfId="290" xr:uid="{00000000-0005-0000-0000-00006D000000}"/>
    <cellStyle name="Currency 3" xfId="98" xr:uid="{00000000-0005-0000-0000-00006E000000}"/>
    <cellStyle name="Currency 3 2" xfId="99" xr:uid="{00000000-0005-0000-0000-00006F000000}"/>
    <cellStyle name="Currency 3 2 2" xfId="293" xr:uid="{00000000-0005-0000-0000-000070000000}"/>
    <cellStyle name="Currency 3 3" xfId="292" xr:uid="{00000000-0005-0000-0000-000071000000}"/>
    <cellStyle name="Currency 4" xfId="100" xr:uid="{00000000-0005-0000-0000-000072000000}"/>
    <cellStyle name="Currency 4 2" xfId="101" xr:uid="{00000000-0005-0000-0000-000073000000}"/>
    <cellStyle name="Currency 4 2 2" xfId="295" xr:uid="{00000000-0005-0000-0000-000074000000}"/>
    <cellStyle name="Currency 4 3" xfId="294" xr:uid="{00000000-0005-0000-0000-000075000000}"/>
    <cellStyle name="Currency 5" xfId="250" xr:uid="{00000000-0005-0000-0000-000076000000}"/>
    <cellStyle name="Currency 5 2" xfId="304" xr:uid="{00000000-0005-0000-0000-000077000000}"/>
    <cellStyle name="Currency 6" xfId="307" xr:uid="{00000000-0005-0000-0000-000078000000}"/>
    <cellStyle name="D4_B8B1_005004B79812_.wvu.PrintTitlest" xfId="102" xr:uid="{00000000-0005-0000-0000-000079000000}"/>
    <cellStyle name="Date" xfId="103" xr:uid="{00000000-0005-0000-0000-00007A000000}"/>
    <cellStyle name="Date 2" xfId="104" xr:uid="{00000000-0005-0000-0000-00007B000000}"/>
    <cellStyle name="dms_1" xfId="272" xr:uid="{00000000-0005-0000-0000-00007C000000}"/>
    <cellStyle name="Emphasis 1" xfId="105" xr:uid="{00000000-0005-0000-0000-00007E000000}"/>
    <cellStyle name="Emphasis 2" xfId="106" xr:uid="{00000000-0005-0000-0000-00007F000000}"/>
    <cellStyle name="Emphasis 3" xfId="107" xr:uid="{00000000-0005-0000-0000-000080000000}"/>
    <cellStyle name="Empty_Cell" xfId="254" xr:uid="{00000000-0005-0000-0000-000081000000}"/>
    <cellStyle name="Euro" xfId="108" xr:uid="{00000000-0005-0000-0000-000082000000}"/>
    <cellStyle name="Explanatory Text 2" xfId="109" xr:uid="{00000000-0005-0000-0000-000083000000}"/>
    <cellStyle name="Fixed" xfId="110" xr:uid="{00000000-0005-0000-0000-000084000000}"/>
    <cellStyle name="Fixed 2" xfId="111" xr:uid="{00000000-0005-0000-0000-000085000000}"/>
    <cellStyle name="Gilsans" xfId="112" xr:uid="{00000000-0005-0000-0000-000086000000}"/>
    <cellStyle name="Gilsansl" xfId="113" xr:uid="{00000000-0005-0000-0000-000087000000}"/>
    <cellStyle name="Good 2" xfId="114" xr:uid="{00000000-0005-0000-0000-000088000000}"/>
    <cellStyle name="Header1" xfId="255" xr:uid="{00000000-0005-0000-0000-000089000000}"/>
    <cellStyle name="Header2" xfId="256" xr:uid="{00000000-0005-0000-0000-00008A000000}"/>
    <cellStyle name="Header3" xfId="257" xr:uid="{00000000-0005-0000-0000-00008B000000}"/>
    <cellStyle name="Header4" xfId="258" xr:uid="{00000000-0005-0000-0000-00008C000000}"/>
    <cellStyle name="Header5" xfId="259" xr:uid="{00000000-0005-0000-0000-00008D000000}"/>
    <cellStyle name="Heading 1 2" xfId="115" xr:uid="{00000000-0005-0000-0000-00008E000000}"/>
    <cellStyle name="Heading 1 2 2" xfId="116" xr:uid="{00000000-0005-0000-0000-00008F000000}"/>
    <cellStyle name="Heading 1 3" xfId="117" xr:uid="{00000000-0005-0000-0000-000090000000}"/>
    <cellStyle name="Heading 2 2" xfId="118" xr:uid="{00000000-0005-0000-0000-000091000000}"/>
    <cellStyle name="Heading 2 2 2" xfId="119" xr:uid="{00000000-0005-0000-0000-000092000000}"/>
    <cellStyle name="Heading 2 3" xfId="120" xr:uid="{00000000-0005-0000-0000-000093000000}"/>
    <cellStyle name="Heading 3 2" xfId="121" xr:uid="{00000000-0005-0000-0000-000094000000}"/>
    <cellStyle name="Heading 3 2 2" xfId="122" xr:uid="{00000000-0005-0000-0000-000095000000}"/>
    <cellStyle name="Heading 3 3" xfId="123" xr:uid="{00000000-0005-0000-0000-000096000000}"/>
    <cellStyle name="Heading 4 2" xfId="124" xr:uid="{00000000-0005-0000-0000-000097000000}"/>
    <cellStyle name="Heading 4 2 2" xfId="125" xr:uid="{00000000-0005-0000-0000-000098000000}"/>
    <cellStyle name="Heading 4 3" xfId="126" xr:uid="{00000000-0005-0000-0000-000099000000}"/>
    <cellStyle name="Heading(4)" xfId="127" xr:uid="{00000000-0005-0000-0000-00009A000000}"/>
    <cellStyle name="Hyperlink 2" xfId="128" xr:uid="{00000000-0005-0000-0000-00009B000000}"/>
    <cellStyle name="Hyperlink Arrow" xfId="129" xr:uid="{00000000-0005-0000-0000-00009C000000}"/>
    <cellStyle name="Hyperlink Text" xfId="130" xr:uid="{00000000-0005-0000-0000-00009D000000}"/>
    <cellStyle name="Input 2" xfId="131" xr:uid="{00000000-0005-0000-0000-00009E000000}"/>
    <cellStyle name="Input|Date" xfId="9" xr:uid="{00000000-0005-0000-0000-00009F000000}"/>
    <cellStyle name="Input1" xfId="132" xr:uid="{00000000-0005-0000-0000-0000A0000000}"/>
    <cellStyle name="Input1 2" xfId="133" xr:uid="{00000000-0005-0000-0000-0000A1000000}"/>
    <cellStyle name="Input1 2 2" xfId="297" xr:uid="{00000000-0005-0000-0000-0000A2000000}"/>
    <cellStyle name="Input1 3" xfId="296" xr:uid="{00000000-0005-0000-0000-0000A3000000}"/>
    <cellStyle name="Input2" xfId="134" xr:uid="{00000000-0005-0000-0000-0000A4000000}"/>
    <cellStyle name="Input2 2" xfId="135" xr:uid="{00000000-0005-0000-0000-0000A5000000}"/>
    <cellStyle name="Input3" xfId="136" xr:uid="{00000000-0005-0000-0000-0000A6000000}"/>
    <cellStyle name="Input3 2" xfId="137" xr:uid="{00000000-0005-0000-0000-0000A7000000}"/>
    <cellStyle name="Input3 2 2" xfId="299" xr:uid="{00000000-0005-0000-0000-0000A8000000}"/>
    <cellStyle name="Input3 3" xfId="298" xr:uid="{00000000-0005-0000-0000-0000A9000000}"/>
    <cellStyle name="Inputs_Divider" xfId="260" xr:uid="{00000000-0005-0000-0000-0000AA000000}"/>
    <cellStyle name="InSheet" xfId="261" xr:uid="{00000000-0005-0000-0000-0000AB000000}"/>
    <cellStyle name="K_Number" xfId="311" xr:uid="{00000000-0005-0000-0000-0000AC000000}"/>
    <cellStyle name="Lines" xfId="138" xr:uid="{00000000-0005-0000-0000-0000AD000000}"/>
    <cellStyle name="Linked Cell 2" xfId="139" xr:uid="{00000000-0005-0000-0000-0000AE000000}"/>
    <cellStyle name="Mine" xfId="140" xr:uid="{00000000-0005-0000-0000-0000AF000000}"/>
    <cellStyle name="Model Name" xfId="141" xr:uid="{00000000-0005-0000-0000-0000B0000000}"/>
    <cellStyle name="Neutral 2" xfId="142" xr:uid="{00000000-0005-0000-0000-0000B1000000}"/>
    <cellStyle name="Normal" xfId="0" builtinId="0"/>
    <cellStyle name="Normal - Style1" xfId="143" xr:uid="{00000000-0005-0000-0000-0000B3000000}"/>
    <cellStyle name="Normal 10" xfId="4" xr:uid="{00000000-0005-0000-0000-0000B4000000}"/>
    <cellStyle name="Normal 10 2" xfId="302" xr:uid="{00000000-0005-0000-0000-0000B5000000}"/>
    <cellStyle name="Normal 10 3" xfId="248" xr:uid="{00000000-0005-0000-0000-0000B6000000}"/>
    <cellStyle name="Normal 11" xfId="271" xr:uid="{00000000-0005-0000-0000-0000B7000000}"/>
    <cellStyle name="Normal 11 2" xfId="305" xr:uid="{00000000-0005-0000-0000-0000B8000000}"/>
    <cellStyle name="Normal 12" xfId="308" xr:uid="{00000000-0005-0000-0000-0000B9000000}"/>
    <cellStyle name="Normal 13" xfId="144" xr:uid="{00000000-0005-0000-0000-0000BA000000}"/>
    <cellStyle name="Normal 13 2" xfId="14" xr:uid="{00000000-0005-0000-0000-0000BB000000}"/>
    <cellStyle name="Normal 13_29(d) - Gas extensions -tariffs" xfId="145" xr:uid="{00000000-0005-0000-0000-0000BC000000}"/>
    <cellStyle name="Normal 14" xfId="312" xr:uid="{00000000-0005-0000-0000-0000BD000000}"/>
    <cellStyle name="Normal 15" xfId="146" xr:uid="{00000000-0005-0000-0000-0000BE000000}"/>
    <cellStyle name="Normal 16" xfId="147" xr:uid="{00000000-0005-0000-0000-0000BF000000}"/>
    <cellStyle name="Normal 17" xfId="313" xr:uid="{00000000-0005-0000-0000-0000C0000000}"/>
    <cellStyle name="Normal 18" xfId="8" xr:uid="{00000000-0005-0000-0000-0000C1000000}"/>
    <cellStyle name="Normal 19" xfId="314" xr:uid="{00000000-0005-0000-0000-0000C2000000}"/>
    <cellStyle name="Normal 2" xfId="148" xr:uid="{00000000-0005-0000-0000-0000C3000000}"/>
    <cellStyle name="Normal 2 2" xfId="149" xr:uid="{00000000-0005-0000-0000-0000C4000000}"/>
    <cellStyle name="Normal 2 2 2" xfId="150" xr:uid="{00000000-0005-0000-0000-0000C5000000}"/>
    <cellStyle name="Normal 2 3" xfId="151" xr:uid="{00000000-0005-0000-0000-0000C6000000}"/>
    <cellStyle name="Normal 2 3 2" xfId="152" xr:uid="{00000000-0005-0000-0000-0000C7000000}"/>
    <cellStyle name="Normal 2 3_29(d) - Gas extensions -tariffs" xfId="153" xr:uid="{00000000-0005-0000-0000-0000C8000000}"/>
    <cellStyle name="Normal 2 4" xfId="154" xr:uid="{00000000-0005-0000-0000-0000C9000000}"/>
    <cellStyle name="Normal 2 5" xfId="155" xr:uid="{00000000-0005-0000-0000-0000CA000000}"/>
    <cellStyle name="Normal 2_29(d) - Gas extensions -tariffs" xfId="156" xr:uid="{00000000-0005-0000-0000-0000CB000000}"/>
    <cellStyle name="Normal 3" xfId="157" xr:uid="{00000000-0005-0000-0000-0000CC000000}"/>
    <cellStyle name="Normal 3 2" xfId="158" xr:uid="{00000000-0005-0000-0000-0000CD000000}"/>
    <cellStyle name="Normal 3 5" xfId="7" xr:uid="{00000000-0005-0000-0000-0000CE000000}"/>
    <cellStyle name="Normal 3_29(d) - Gas extensions -tariffs" xfId="159" xr:uid="{00000000-0005-0000-0000-0000CF000000}"/>
    <cellStyle name="Normal 38" xfId="160" xr:uid="{00000000-0005-0000-0000-0000D0000000}"/>
    <cellStyle name="Normal 38 2" xfId="161" xr:uid="{00000000-0005-0000-0000-0000D1000000}"/>
    <cellStyle name="Normal 38_29(d) - Gas extensions -tariffs" xfId="162" xr:uid="{00000000-0005-0000-0000-0000D2000000}"/>
    <cellStyle name="Normal 4" xfId="163" xr:uid="{00000000-0005-0000-0000-0000D3000000}"/>
    <cellStyle name="Normal 4 2" xfId="164" xr:uid="{00000000-0005-0000-0000-0000D4000000}"/>
    <cellStyle name="Normal 4 3" xfId="165" xr:uid="{00000000-0005-0000-0000-0000D5000000}"/>
    <cellStyle name="Normal 4 3 2" xfId="300" xr:uid="{00000000-0005-0000-0000-0000D6000000}"/>
    <cellStyle name="Normal 4_29(d) - Gas extensions -tariffs" xfId="166" xr:uid="{00000000-0005-0000-0000-0000D7000000}"/>
    <cellStyle name="Normal 40" xfId="167" xr:uid="{00000000-0005-0000-0000-0000D8000000}"/>
    <cellStyle name="Normal 40 2" xfId="168" xr:uid="{00000000-0005-0000-0000-0000D9000000}"/>
    <cellStyle name="Normal 40_29(d) - Gas extensions -tariffs" xfId="169" xr:uid="{00000000-0005-0000-0000-0000DA000000}"/>
    <cellStyle name="Normal 42" xfId="310" xr:uid="{00000000-0005-0000-0000-0000DB000000}"/>
    <cellStyle name="Normal 5" xfId="170" xr:uid="{00000000-0005-0000-0000-0000DC000000}"/>
    <cellStyle name="Normal 5 2" xfId="171" xr:uid="{00000000-0005-0000-0000-0000DD000000}"/>
    <cellStyle name="Normal 6" xfId="172" xr:uid="{00000000-0005-0000-0000-0000DE000000}"/>
    <cellStyle name="Normal 6 2" xfId="173" xr:uid="{00000000-0005-0000-0000-0000DF000000}"/>
    <cellStyle name="Normal 7" xfId="16" xr:uid="{00000000-0005-0000-0000-0000E0000000}"/>
    <cellStyle name="Normal 7 2" xfId="174" xr:uid="{00000000-0005-0000-0000-0000E1000000}"/>
    <cellStyle name="Normal 7 2 2" xfId="301" xr:uid="{00000000-0005-0000-0000-0000E2000000}"/>
    <cellStyle name="Normal 8" xfId="175" xr:uid="{00000000-0005-0000-0000-0000E3000000}"/>
    <cellStyle name="Normal 9" xfId="176" xr:uid="{00000000-0005-0000-0000-0000E4000000}"/>
    <cellStyle name="Note 2" xfId="177" xr:uid="{00000000-0005-0000-0000-0000E5000000}"/>
    <cellStyle name="OffSheet" xfId="262" xr:uid="{00000000-0005-0000-0000-0000E6000000}"/>
    <cellStyle name="Output 2" xfId="178" xr:uid="{00000000-0005-0000-0000-0000E7000000}"/>
    <cellStyle name="Percent" xfId="2" builtinId="5"/>
    <cellStyle name="Percent [2]" xfId="179" xr:uid="{00000000-0005-0000-0000-0000E9000000}"/>
    <cellStyle name="Percent [2] 2" xfId="180" xr:uid="{00000000-0005-0000-0000-0000EA000000}"/>
    <cellStyle name="Percent [2]_29(d) - Gas extensions -tariffs" xfId="181" xr:uid="{00000000-0005-0000-0000-0000EB000000}"/>
    <cellStyle name="Percent 2" xfId="11" xr:uid="{00000000-0005-0000-0000-0000EC000000}"/>
    <cellStyle name="Percent 2 2" xfId="182" xr:uid="{00000000-0005-0000-0000-0000ED000000}"/>
    <cellStyle name="Percent 3" xfId="183" xr:uid="{00000000-0005-0000-0000-0000EE000000}"/>
    <cellStyle name="Percent 3 2" xfId="184" xr:uid="{00000000-0005-0000-0000-0000EF000000}"/>
    <cellStyle name="Percent 4" xfId="185" xr:uid="{00000000-0005-0000-0000-0000F0000000}"/>
    <cellStyle name="Percent 5" xfId="249" xr:uid="{00000000-0005-0000-0000-0000F1000000}"/>
    <cellStyle name="Percent 5 2" xfId="303" xr:uid="{00000000-0005-0000-0000-0000F2000000}"/>
    <cellStyle name="Percent 6" xfId="306" xr:uid="{00000000-0005-0000-0000-0000F3000000}"/>
    <cellStyle name="Percent 7" xfId="186" xr:uid="{00000000-0005-0000-0000-0000F4000000}"/>
    <cellStyle name="Percent 8" xfId="10" xr:uid="{00000000-0005-0000-0000-0000F5000000}"/>
    <cellStyle name="Percent 9" xfId="315" xr:uid="{00000000-0005-0000-0000-0000F6000000}"/>
    <cellStyle name="Percentage" xfId="187" xr:uid="{00000000-0005-0000-0000-0000F7000000}"/>
    <cellStyle name="Period Title" xfId="188" xr:uid="{00000000-0005-0000-0000-0000F8000000}"/>
    <cellStyle name="PSChar" xfId="189" xr:uid="{00000000-0005-0000-0000-0000F9000000}"/>
    <cellStyle name="PSDate" xfId="190" xr:uid="{00000000-0005-0000-0000-0000FA000000}"/>
    <cellStyle name="PSDec" xfId="191" xr:uid="{00000000-0005-0000-0000-0000FB000000}"/>
    <cellStyle name="PSDetail" xfId="192" xr:uid="{00000000-0005-0000-0000-0000FC000000}"/>
    <cellStyle name="PSHeading" xfId="193" xr:uid="{00000000-0005-0000-0000-0000FD000000}"/>
    <cellStyle name="PSInt" xfId="194" xr:uid="{00000000-0005-0000-0000-0000FE000000}"/>
    <cellStyle name="PSSpacer" xfId="195" xr:uid="{00000000-0005-0000-0000-0000FF000000}"/>
    <cellStyle name="Ratio" xfId="196" xr:uid="{00000000-0005-0000-0000-000000010000}"/>
    <cellStyle name="Ratio 2" xfId="197" xr:uid="{00000000-0005-0000-0000-000001010000}"/>
    <cellStyle name="Ratio_29(d) - Gas extensions -tariffs" xfId="198" xr:uid="{00000000-0005-0000-0000-000002010000}"/>
    <cellStyle name="Right Date" xfId="199" xr:uid="{00000000-0005-0000-0000-000003010000}"/>
    <cellStyle name="Right Number" xfId="200" xr:uid="{00000000-0005-0000-0000-000004010000}"/>
    <cellStyle name="Right Year" xfId="201" xr:uid="{00000000-0005-0000-0000-000005010000}"/>
    <cellStyle name="SAPError" xfId="202" xr:uid="{00000000-0005-0000-0000-000006010000}"/>
    <cellStyle name="SAPError 2" xfId="203" xr:uid="{00000000-0005-0000-0000-000007010000}"/>
    <cellStyle name="SAPKey" xfId="204" xr:uid="{00000000-0005-0000-0000-000008010000}"/>
    <cellStyle name="SAPKey 2" xfId="205" xr:uid="{00000000-0005-0000-0000-000009010000}"/>
    <cellStyle name="SAPLocked" xfId="206" xr:uid="{00000000-0005-0000-0000-00000A010000}"/>
    <cellStyle name="SAPLocked 2" xfId="207" xr:uid="{00000000-0005-0000-0000-00000B010000}"/>
    <cellStyle name="SAPOutput" xfId="208" xr:uid="{00000000-0005-0000-0000-00000C010000}"/>
    <cellStyle name="SAPOutput 2" xfId="209" xr:uid="{00000000-0005-0000-0000-00000D010000}"/>
    <cellStyle name="SAPSpace" xfId="210" xr:uid="{00000000-0005-0000-0000-00000E010000}"/>
    <cellStyle name="SAPSpace 2" xfId="211" xr:uid="{00000000-0005-0000-0000-00000F010000}"/>
    <cellStyle name="SAPText" xfId="212" xr:uid="{00000000-0005-0000-0000-000010010000}"/>
    <cellStyle name="SAPText 2" xfId="213" xr:uid="{00000000-0005-0000-0000-000011010000}"/>
    <cellStyle name="SAPUnLocked" xfId="214" xr:uid="{00000000-0005-0000-0000-000012010000}"/>
    <cellStyle name="SAPUnLocked 2" xfId="215" xr:uid="{00000000-0005-0000-0000-000013010000}"/>
    <cellStyle name="Sheet Title" xfId="216" xr:uid="{00000000-0005-0000-0000-000014010000}"/>
    <cellStyle name="SheetHeader1" xfId="263" xr:uid="{00000000-0005-0000-0000-000015010000}"/>
    <cellStyle name="SheetHeader2" xfId="264" xr:uid="{00000000-0005-0000-0000-000016010000}"/>
    <cellStyle name="SheetHeader3" xfId="265" xr:uid="{00000000-0005-0000-0000-000017010000}"/>
    <cellStyle name="Style 1" xfId="217" xr:uid="{00000000-0005-0000-0000-000018010000}"/>
    <cellStyle name="Style 1 2" xfId="218" xr:uid="{00000000-0005-0000-0000-000019010000}"/>
    <cellStyle name="Style 1_29(d) - Gas extensions -tariffs" xfId="219" xr:uid="{00000000-0005-0000-0000-00001A010000}"/>
    <cellStyle name="Style2" xfId="220" xr:uid="{00000000-0005-0000-0000-00001B010000}"/>
    <cellStyle name="Style3" xfId="221" xr:uid="{00000000-0005-0000-0000-00001C010000}"/>
    <cellStyle name="Style4" xfId="222" xr:uid="{00000000-0005-0000-0000-00001D010000}"/>
    <cellStyle name="Style4 2" xfId="223" xr:uid="{00000000-0005-0000-0000-00001E010000}"/>
    <cellStyle name="Style4_29(d) - Gas extensions -tariffs" xfId="224" xr:uid="{00000000-0005-0000-0000-00001F010000}"/>
    <cellStyle name="Style5" xfId="225" xr:uid="{00000000-0005-0000-0000-000020010000}"/>
    <cellStyle name="Style5 2" xfId="226" xr:uid="{00000000-0005-0000-0000-000021010000}"/>
    <cellStyle name="Style5_29(d) - Gas extensions -tariffs" xfId="227" xr:uid="{00000000-0005-0000-0000-000022010000}"/>
    <cellStyle name="Table Head Green" xfId="228" xr:uid="{00000000-0005-0000-0000-000023010000}"/>
    <cellStyle name="Table Head_pldt" xfId="229" xr:uid="{00000000-0005-0000-0000-000024010000}"/>
    <cellStyle name="Table Source" xfId="230" xr:uid="{00000000-0005-0000-0000-000025010000}"/>
    <cellStyle name="Table Units" xfId="231" xr:uid="{00000000-0005-0000-0000-000026010000}"/>
    <cellStyle name="Table_Heading" xfId="266" xr:uid="{00000000-0005-0000-0000-000027010000}"/>
    <cellStyle name="TableLvl2" xfId="5" xr:uid="{00000000-0005-0000-0000-000028010000}"/>
    <cellStyle name="TableLvl3" xfId="3" xr:uid="{00000000-0005-0000-0000-000029010000}"/>
    <cellStyle name="TableLvl3 2" xfId="6" xr:uid="{00000000-0005-0000-0000-00002A010000}"/>
    <cellStyle name="Technical_Input" xfId="267" xr:uid="{00000000-0005-0000-0000-00002B010000}"/>
    <cellStyle name="Text" xfId="232" xr:uid="{00000000-0005-0000-0000-00002C010000}"/>
    <cellStyle name="Text 2" xfId="233" xr:uid="{00000000-0005-0000-0000-00002D010000}"/>
    <cellStyle name="Text 3" xfId="234" xr:uid="{00000000-0005-0000-0000-00002E010000}"/>
    <cellStyle name="Text Head 1" xfId="235" xr:uid="{00000000-0005-0000-0000-00002F010000}"/>
    <cellStyle name="Text Head 2" xfId="236" xr:uid="{00000000-0005-0000-0000-000030010000}"/>
    <cellStyle name="Text Indent 2" xfId="237" xr:uid="{00000000-0005-0000-0000-000031010000}"/>
    <cellStyle name="Theirs" xfId="238" xr:uid="{00000000-0005-0000-0000-000032010000}"/>
    <cellStyle name="Title 2" xfId="239" xr:uid="{00000000-0005-0000-0000-000033010000}"/>
    <cellStyle name="TOC 1" xfId="240" xr:uid="{00000000-0005-0000-0000-000034010000}"/>
    <cellStyle name="TOC 2" xfId="241" xr:uid="{00000000-0005-0000-0000-000035010000}"/>
    <cellStyle name="TOC 3" xfId="242" xr:uid="{00000000-0005-0000-0000-000036010000}"/>
    <cellStyle name="Total 2" xfId="243" xr:uid="{00000000-0005-0000-0000-000037010000}"/>
    <cellStyle name="Totals" xfId="268" xr:uid="{00000000-0005-0000-0000-000038010000}"/>
    <cellStyle name="unit" xfId="269" xr:uid="{00000000-0005-0000-0000-000039010000}"/>
    <cellStyle name="User_Input" xfId="270" xr:uid="{00000000-0005-0000-0000-00003A010000}"/>
    <cellStyle name="Warning Text 2" xfId="244" xr:uid="{00000000-0005-0000-0000-00003B010000}"/>
    <cellStyle name="year" xfId="245" xr:uid="{00000000-0005-0000-0000-00003C010000}"/>
    <cellStyle name="year 2" xfId="246" xr:uid="{00000000-0005-0000-0000-00003D010000}"/>
    <cellStyle name="year_29(d) - Gas extensions -tariffs" xfId="247" xr:uid="{00000000-0005-0000-0000-00003E010000}"/>
  </cellStyles>
  <dxfs count="8"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ER\Opex%20modelling\AER%20opex%20models\22.%20Transgrid%20ElectraNet%20Murraylink%202023-28\TransGrid\EBSS\Source%20filee\DORIS%20-%20D18-158153%20TransGrid%20%202017-18%20-%20Economic%20benchmarking%20-%20Templates%20-%20Public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tali\Work%20Folders\Desktop\TransGrid\Source%20files\D17-150409(v2)%20TransGrid%202016-17%20-%20Economic%20benchmarking%20RIN%20-%20Templates%20consolidated%20-%2025%20October%202017%20-%20PUBLIC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6.8%20STPIS%20Exclusion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jorg\Work%20Folders\Downloads\Murraylink%20-%20Attachment%2005%20-%20Reset%20RIN%20-%20workbook%203%20-%20EBSS%20-%20220131%20-%20Public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pamscloud.sharepoint.com/Users/thold/AppData/Local/Microsoft/Windows/Temporary%20Internet%20Files/Content.Outlook/E02EG578/DNSP%202020-24%20-%20Reset%20RIN%20template%20-%20pre-draft%20-%20unlocked%20@%2020170201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6.3%20Sustained%20interruptions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only"/>
      <sheetName val="Instructions"/>
      <sheetName val="Contents"/>
      <sheetName val="Business &amp; other details"/>
      <sheetName val="3.1 Revenue"/>
      <sheetName val="3.2 Operating expenditure"/>
      <sheetName val="3.2.3 Provisions"/>
      <sheetName val="3.3 Assets (RAB)"/>
      <sheetName val="3.4 Operational data"/>
      <sheetName val="3.5 Physical assets"/>
      <sheetName val="3.6 Quality of services"/>
      <sheetName val="3.7 Operating environment"/>
      <sheetName val="NSP Amendments"/>
      <sheetName val="DORIS - D18-158153 TransGrid  2"/>
    </sheetNames>
    <sheetDataSet>
      <sheetData sheetId="0">
        <row r="10">
          <cell r="B10" t="str">
            <v>ActewAGL Distribution</v>
          </cell>
          <cell r="C10" t="str">
            <v>ActewAGL Distribution</v>
          </cell>
          <cell r="D10">
            <v>76670568688</v>
          </cell>
          <cell r="E10" t="str">
            <v>ACT</v>
          </cell>
          <cell r="F10" t="str">
            <v>Electricity</v>
          </cell>
          <cell r="G10" t="str">
            <v>Distribution</v>
          </cell>
          <cell r="H10" t="str">
            <v>Revenue cap</v>
          </cell>
          <cell r="I10" t="str">
            <v>Financial</v>
          </cell>
          <cell r="J10" t="str">
            <v>June</v>
          </cell>
          <cell r="K10">
            <v>5</v>
          </cell>
          <cell r="L10">
            <v>5</v>
          </cell>
          <cell r="M10">
            <v>5</v>
          </cell>
          <cell r="N10" t="str">
            <v>2014-19 Distribution Determination</v>
          </cell>
          <cell r="O10" t="str">
            <v>40 Bunda Street</v>
          </cell>
          <cell r="Q10" t="str">
            <v>CANBERRA</v>
          </cell>
          <cell r="R10" t="str">
            <v>ACT</v>
          </cell>
          <cell r="S10">
            <v>2600</v>
          </cell>
          <cell r="T10" t="str">
            <v>GPO BOX 366</v>
          </cell>
          <cell r="V10" t="str">
            <v>CANBERRA</v>
          </cell>
          <cell r="W10" t="str">
            <v>ACT</v>
          </cell>
          <cell r="X10">
            <v>2601</v>
          </cell>
          <cell r="AB10" t="str">
            <v>NO</v>
          </cell>
          <cell r="AC10" t="str">
            <v>YES</v>
          </cell>
          <cell r="AD10" t="str">
            <v>YES</v>
          </cell>
          <cell r="AE10" t="str">
            <v>NO</v>
          </cell>
          <cell r="AF10" t="str">
            <v>NO</v>
          </cell>
          <cell r="AH10" t="str">
            <v>CBD</v>
          </cell>
          <cell r="AI10" t="str">
            <v>Urban</v>
          </cell>
          <cell r="AJ10" t="str">
            <v>Short rural</v>
          </cell>
          <cell r="AK10" t="str">
            <v>Long rural</v>
          </cell>
        </row>
        <row r="11">
          <cell r="B11" t="str">
            <v>ActewAGL Distribution (Tx Assets)</v>
          </cell>
          <cell r="C11" t="str">
            <v>ActewAGL Distribution (Tx Assets)</v>
          </cell>
          <cell r="D11">
            <v>76670568688</v>
          </cell>
          <cell r="E11" t="str">
            <v>ACT</v>
          </cell>
          <cell r="F11" t="str">
            <v>Electricity</v>
          </cell>
          <cell r="G11" t="str">
            <v>Distribution</v>
          </cell>
          <cell r="H11" t="str">
            <v>Revenue cap</v>
          </cell>
          <cell r="I11" t="str">
            <v>Financial</v>
          </cell>
          <cell r="J11" t="str">
            <v>June</v>
          </cell>
          <cell r="K11">
            <v>5</v>
          </cell>
          <cell r="L11">
            <v>5</v>
          </cell>
          <cell r="M11">
            <v>5</v>
          </cell>
          <cell r="N11" t="str">
            <v>distribution determination</v>
          </cell>
          <cell r="O11" t="str">
            <v>40 Bunda Street</v>
          </cell>
          <cell r="Q11" t="str">
            <v>CANBERRA</v>
          </cell>
          <cell r="R11" t="str">
            <v>ACT</v>
          </cell>
          <cell r="S11">
            <v>2600</v>
          </cell>
          <cell r="T11" t="str">
            <v>GPO BOX 366</v>
          </cell>
          <cell r="V11" t="str">
            <v>CANBERRA</v>
          </cell>
          <cell r="W11" t="str">
            <v>ACT</v>
          </cell>
          <cell r="X11">
            <v>2601</v>
          </cell>
          <cell r="AB11" t="str">
            <v>NO</v>
          </cell>
          <cell r="AC11" t="str">
            <v>YES</v>
          </cell>
          <cell r="AD11" t="str">
            <v>YES</v>
          </cell>
          <cell r="AE11" t="str">
            <v>NO</v>
          </cell>
          <cell r="AF11" t="str">
            <v>NO</v>
          </cell>
          <cell r="AH11" t="str">
            <v>CBD</v>
          </cell>
          <cell r="AI11" t="str">
            <v>Urban</v>
          </cell>
          <cell r="AJ11" t="str">
            <v>Short rural</v>
          </cell>
          <cell r="AK11" t="str">
            <v>Long rural</v>
          </cell>
        </row>
        <row r="12">
          <cell r="B12" t="str">
            <v>ActewAGL Gas</v>
          </cell>
          <cell r="C12" t="str">
            <v>ActewAGL Gas</v>
          </cell>
          <cell r="D12">
            <v>76670568688</v>
          </cell>
          <cell r="E12" t="str">
            <v>ACT</v>
          </cell>
          <cell r="F12" t="str">
            <v>Gas</v>
          </cell>
          <cell r="G12" t="str">
            <v>Distribution</v>
          </cell>
          <cell r="H12" t="str">
            <v>Weighted average price cap</v>
          </cell>
          <cell r="I12" t="str">
            <v>Financial</v>
          </cell>
          <cell r="J12" t="str">
            <v>June</v>
          </cell>
          <cell r="K12">
            <v>5</v>
          </cell>
          <cell r="L12">
            <v>5</v>
          </cell>
          <cell r="M12" t="str">
            <v>x</v>
          </cell>
          <cell r="O12" t="str">
            <v>40 Bunda Street</v>
          </cell>
          <cell r="Q12" t="str">
            <v>CANBERRA</v>
          </cell>
          <cell r="R12" t="str">
            <v>ACT</v>
          </cell>
          <cell r="S12">
            <v>2600</v>
          </cell>
          <cell r="T12" t="str">
            <v>GPO BOX 366</v>
          </cell>
          <cell r="V12" t="str">
            <v>CANBERRA</v>
          </cell>
          <cell r="W12" t="str">
            <v>ACT</v>
          </cell>
          <cell r="X12">
            <v>2601</v>
          </cell>
          <cell r="AH12" t="str">
            <v>CBD</v>
          </cell>
          <cell r="AI12" t="str">
            <v>Urban</v>
          </cell>
          <cell r="AJ12" t="str">
            <v>Short rural</v>
          </cell>
          <cell r="AK12" t="str">
            <v>Long rural</v>
          </cell>
        </row>
        <row r="13">
          <cell r="B13" t="str">
            <v>AEMO</v>
          </cell>
          <cell r="C13" t="str">
            <v>Australian Energy Market Operator Ltd</v>
          </cell>
          <cell r="D13">
            <v>94072010327</v>
          </cell>
          <cell r="E13" t="str">
            <v>Vic</v>
          </cell>
          <cell r="F13" t="str">
            <v>Electricity</v>
          </cell>
          <cell r="G13" t="str">
            <v>Transmission</v>
          </cell>
          <cell r="H13" t="str">
            <v>-</v>
          </cell>
          <cell r="I13" t="str">
            <v>Financial</v>
          </cell>
          <cell r="J13" t="str">
            <v>March</v>
          </cell>
          <cell r="K13">
            <v>5</v>
          </cell>
          <cell r="L13">
            <v>5</v>
          </cell>
          <cell r="M13" t="str">
            <v>x</v>
          </cell>
          <cell r="N13" t="str">
            <v>-</v>
          </cell>
          <cell r="O13" t="str">
            <v>Level 22</v>
          </cell>
          <cell r="P13" t="str">
            <v>530 Collins Street</v>
          </cell>
          <cell r="Q13" t="str">
            <v>MELBOURNE</v>
          </cell>
          <cell r="R13" t="str">
            <v>VIC</v>
          </cell>
          <cell r="S13">
            <v>3000</v>
          </cell>
          <cell r="T13" t="str">
            <v>GPO Box 2008</v>
          </cell>
          <cell r="V13" t="str">
            <v>MELBOURNE</v>
          </cell>
          <cell r="W13" t="str">
            <v>VIC</v>
          </cell>
          <cell r="X13">
            <v>3001</v>
          </cell>
          <cell r="AB13" t="str">
            <v>n/a</v>
          </cell>
          <cell r="AC13" t="str">
            <v>n/a</v>
          </cell>
          <cell r="AD13" t="str">
            <v>n/a</v>
          </cell>
          <cell r="AE13" t="str">
            <v>n/a</v>
          </cell>
          <cell r="AF13" t="str">
            <v>n/a</v>
          </cell>
          <cell r="AH13" t="str">
            <v>CBD</v>
          </cell>
          <cell r="AI13" t="str">
            <v>Urban</v>
          </cell>
          <cell r="AJ13" t="str">
            <v>Short rural</v>
          </cell>
          <cell r="AK13" t="str">
            <v>Long rural</v>
          </cell>
        </row>
        <row r="14">
          <cell r="B14" t="str">
            <v>AGN (Albury and Victoria)</v>
          </cell>
          <cell r="C14" t="str">
            <v>Australian Gas Networks Limited (reporting data for Albury and Victoria)</v>
          </cell>
          <cell r="D14">
            <v>19078551685</v>
          </cell>
          <cell r="E14" t="str">
            <v>Vic</v>
          </cell>
          <cell r="F14" t="str">
            <v>Gas</v>
          </cell>
          <cell r="G14" t="str">
            <v>Distribution</v>
          </cell>
          <cell r="H14" t="str">
            <v>Weighted average price cap</v>
          </cell>
          <cell r="I14" t="str">
            <v>Calendar</v>
          </cell>
          <cell r="J14" t="str">
            <v>December</v>
          </cell>
          <cell r="K14">
            <v>5</v>
          </cell>
          <cell r="L14">
            <v>5</v>
          </cell>
          <cell r="M14" t="str">
            <v>x</v>
          </cell>
          <cell r="O14" t="str">
            <v>Level 6</v>
          </cell>
          <cell r="P14" t="str">
            <v>400 King William Street</v>
          </cell>
          <cell r="Q14" t="str">
            <v>ADELAIDE</v>
          </cell>
          <cell r="R14" t="str">
            <v>SA</v>
          </cell>
          <cell r="S14">
            <v>5000</v>
          </cell>
          <cell r="T14" t="str">
            <v>PO Box 6468</v>
          </cell>
          <cell r="U14" t="str">
            <v>Halifax Street</v>
          </cell>
          <cell r="V14" t="str">
            <v>ADELAIDE</v>
          </cell>
          <cell r="W14" t="str">
            <v>SA</v>
          </cell>
          <cell r="X14">
            <v>5000</v>
          </cell>
          <cell r="AB14" t="str">
            <v>n/a</v>
          </cell>
          <cell r="AC14" t="str">
            <v>n/a</v>
          </cell>
          <cell r="AD14" t="str">
            <v>n/a</v>
          </cell>
          <cell r="AE14" t="str">
            <v>n/a</v>
          </cell>
          <cell r="AF14" t="str">
            <v>n/a</v>
          </cell>
          <cell r="AH14" t="str">
            <v>CBD</v>
          </cell>
          <cell r="AI14" t="str">
            <v>Urban</v>
          </cell>
          <cell r="AJ14" t="str">
            <v>Short rural</v>
          </cell>
          <cell r="AK14" t="str">
            <v>Long rural</v>
          </cell>
        </row>
        <row r="15">
          <cell r="B15" t="str">
            <v>AGN (Albury)</v>
          </cell>
          <cell r="C15" t="str">
            <v>Australian Gas Networks Limited (reporting data for Albury)</v>
          </cell>
          <cell r="D15">
            <v>19078551685</v>
          </cell>
          <cell r="E15" t="str">
            <v>Vic</v>
          </cell>
          <cell r="F15" t="str">
            <v>Gas</v>
          </cell>
          <cell r="G15" t="str">
            <v>Distribution</v>
          </cell>
          <cell r="H15" t="str">
            <v>Weighted average price cap</v>
          </cell>
          <cell r="I15" t="str">
            <v>Calendar</v>
          </cell>
          <cell r="J15" t="str">
            <v>December</v>
          </cell>
          <cell r="K15">
            <v>5</v>
          </cell>
          <cell r="L15">
            <v>5</v>
          </cell>
          <cell r="M15" t="str">
            <v>x</v>
          </cell>
          <cell r="O15" t="str">
            <v>Level 6</v>
          </cell>
          <cell r="P15" t="str">
            <v>400 King William Street</v>
          </cell>
          <cell r="Q15" t="str">
            <v>ADELAIDE</v>
          </cell>
          <cell r="R15" t="str">
            <v>SA</v>
          </cell>
          <cell r="S15">
            <v>5000</v>
          </cell>
          <cell r="T15" t="str">
            <v>PO Box 6468</v>
          </cell>
          <cell r="U15" t="str">
            <v>Halifax Street</v>
          </cell>
          <cell r="V15" t="str">
            <v>ADELAIDE</v>
          </cell>
          <cell r="W15" t="str">
            <v>SA</v>
          </cell>
          <cell r="X15">
            <v>5000</v>
          </cell>
          <cell r="AB15" t="str">
            <v>n/a</v>
          </cell>
          <cell r="AC15" t="str">
            <v>n/a</v>
          </cell>
          <cell r="AD15" t="str">
            <v>n/a</v>
          </cell>
          <cell r="AE15" t="str">
            <v>n/a</v>
          </cell>
          <cell r="AF15" t="str">
            <v>n/a</v>
          </cell>
          <cell r="AH15" t="str">
            <v>CBD</v>
          </cell>
          <cell r="AI15" t="str">
            <v>Urban</v>
          </cell>
          <cell r="AJ15" t="str">
            <v>Short rural</v>
          </cell>
          <cell r="AK15" t="str">
            <v>Long rural</v>
          </cell>
        </row>
        <row r="16">
          <cell r="B16" t="str">
            <v>AGN (SA)</v>
          </cell>
          <cell r="C16" t="str">
            <v>Australian Gas Networks Limited (reporting data for SA)</v>
          </cell>
          <cell r="D16">
            <v>19078551685</v>
          </cell>
          <cell r="E16" t="str">
            <v>SA</v>
          </cell>
          <cell r="F16" t="str">
            <v>Gas</v>
          </cell>
          <cell r="G16" t="str">
            <v>Distribution</v>
          </cell>
          <cell r="H16" t="str">
            <v>Weighted average price cap</v>
          </cell>
          <cell r="I16" t="str">
            <v>Financial</v>
          </cell>
          <cell r="J16" t="str">
            <v>June</v>
          </cell>
          <cell r="K16">
            <v>5</v>
          </cell>
          <cell r="L16">
            <v>5</v>
          </cell>
          <cell r="M16">
            <v>5</v>
          </cell>
          <cell r="N16" t="str">
            <v>distribution determination</v>
          </cell>
          <cell r="O16" t="str">
            <v>Level 6</v>
          </cell>
          <cell r="P16" t="str">
            <v>400 King William Street</v>
          </cell>
          <cell r="Q16" t="str">
            <v>ADELAIDE</v>
          </cell>
          <cell r="R16" t="str">
            <v>SA</v>
          </cell>
          <cell r="S16">
            <v>5000</v>
          </cell>
          <cell r="T16" t="str">
            <v>PO Box 6468</v>
          </cell>
          <cell r="U16" t="str">
            <v>Halifax Street</v>
          </cell>
          <cell r="V16" t="str">
            <v>ADELAIDE</v>
          </cell>
          <cell r="W16" t="str">
            <v>SA</v>
          </cell>
          <cell r="X16">
            <v>5000</v>
          </cell>
          <cell r="AB16" t="str">
            <v>n/a</v>
          </cell>
          <cell r="AC16" t="str">
            <v>n/a</v>
          </cell>
          <cell r="AD16" t="str">
            <v>n/a</v>
          </cell>
          <cell r="AE16" t="str">
            <v>n/a</v>
          </cell>
          <cell r="AF16" t="str">
            <v>n/a</v>
          </cell>
          <cell r="AH16" t="str">
            <v>CBD</v>
          </cell>
          <cell r="AI16" t="str">
            <v>Urban</v>
          </cell>
          <cell r="AJ16" t="str">
            <v>Short rural</v>
          </cell>
          <cell r="AK16" t="str">
            <v>Long rural</v>
          </cell>
        </row>
        <row r="17">
          <cell r="B17" t="str">
            <v>AGN (Victoria)</v>
          </cell>
          <cell r="C17" t="str">
            <v>Australian Gas Networks Limited (reporting data for Victoria)</v>
          </cell>
          <cell r="D17">
            <v>19078551685</v>
          </cell>
          <cell r="E17" t="str">
            <v>Vic</v>
          </cell>
          <cell r="F17" t="str">
            <v>Gas</v>
          </cell>
          <cell r="G17" t="str">
            <v>Distribution</v>
          </cell>
          <cell r="H17" t="str">
            <v>Weighted average price cap</v>
          </cell>
          <cell r="I17" t="str">
            <v>Calendar</v>
          </cell>
          <cell r="J17" t="str">
            <v>December</v>
          </cell>
          <cell r="K17">
            <v>5</v>
          </cell>
          <cell r="L17">
            <v>5</v>
          </cell>
          <cell r="M17" t="str">
            <v>x</v>
          </cell>
          <cell r="O17" t="str">
            <v>Level 6</v>
          </cell>
          <cell r="P17" t="str">
            <v>400 King William Street</v>
          </cell>
          <cell r="Q17" t="str">
            <v>ADELAIDE</v>
          </cell>
          <cell r="R17" t="str">
            <v>SA</v>
          </cell>
          <cell r="S17">
            <v>5000</v>
          </cell>
          <cell r="T17" t="str">
            <v>PO Box 6468</v>
          </cell>
          <cell r="U17" t="str">
            <v>Halifax Street</v>
          </cell>
          <cell r="V17" t="str">
            <v>ADELAIDE</v>
          </cell>
          <cell r="W17" t="str">
            <v>SA</v>
          </cell>
          <cell r="X17">
            <v>5000</v>
          </cell>
          <cell r="AB17" t="str">
            <v>n/a</v>
          </cell>
          <cell r="AC17" t="str">
            <v>n/a</v>
          </cell>
          <cell r="AD17" t="str">
            <v>n/a</v>
          </cell>
          <cell r="AE17" t="str">
            <v>n/a</v>
          </cell>
          <cell r="AF17" t="str">
            <v>n/a</v>
          </cell>
          <cell r="AH17" t="str">
            <v>CBD</v>
          </cell>
          <cell r="AI17" t="str">
            <v>Urban</v>
          </cell>
          <cell r="AJ17" t="str">
            <v>Short rural</v>
          </cell>
          <cell r="AK17" t="str">
            <v>Long rural</v>
          </cell>
        </row>
        <row r="18">
          <cell r="B18" t="str">
            <v>Amadeus</v>
          </cell>
          <cell r="C18" t="str">
            <v>APT Pipelines (NT) Pty Ltd</v>
          </cell>
          <cell r="D18">
            <v>39009737393</v>
          </cell>
          <cell r="E18" t="str">
            <v>NT</v>
          </cell>
          <cell r="F18" t="str">
            <v>Gas</v>
          </cell>
          <cell r="G18" t="str">
            <v>Transmission</v>
          </cell>
          <cell r="H18" t="str">
            <v>Weighted average price cap</v>
          </cell>
          <cell r="I18" t="str">
            <v>Financial</v>
          </cell>
          <cell r="J18" t="str">
            <v>June</v>
          </cell>
          <cell r="K18">
            <v>5</v>
          </cell>
          <cell r="L18">
            <v>5</v>
          </cell>
          <cell r="M18" t="str">
            <v>x</v>
          </cell>
          <cell r="N18" t="str">
            <v>n/a</v>
          </cell>
          <cell r="O18" t="str">
            <v>Level 19, HSBC Building</v>
          </cell>
          <cell r="P18" t="str">
            <v>580 George Street</v>
          </cell>
          <cell r="Q18" t="str">
            <v>SYDNEY</v>
          </cell>
          <cell r="R18" t="str">
            <v>NSW</v>
          </cell>
          <cell r="S18">
            <v>2000</v>
          </cell>
          <cell r="T18" t="str">
            <v>Level 19, HSBC Building</v>
          </cell>
          <cell r="U18" t="str">
            <v>580 George Street</v>
          </cell>
          <cell r="V18" t="str">
            <v>SYDNEY</v>
          </cell>
          <cell r="W18" t="str">
            <v>NSW</v>
          </cell>
          <cell r="X18">
            <v>2000</v>
          </cell>
          <cell r="AB18" t="str">
            <v>n/a</v>
          </cell>
          <cell r="AC18" t="str">
            <v>n/a</v>
          </cell>
          <cell r="AD18" t="str">
            <v>n/a</v>
          </cell>
          <cell r="AE18" t="str">
            <v>n/a</v>
          </cell>
          <cell r="AF18" t="str">
            <v>n/a</v>
          </cell>
          <cell r="AH18" t="str">
            <v>CBD</v>
          </cell>
          <cell r="AI18" t="str">
            <v>Urban</v>
          </cell>
          <cell r="AJ18" t="str">
            <v>Short rural</v>
          </cell>
          <cell r="AK18" t="str">
            <v>Long rural</v>
          </cell>
        </row>
        <row r="19">
          <cell r="B19" t="str">
            <v>APA GasNet</v>
          </cell>
          <cell r="C19" t="str">
            <v>APA GasNet Australia (Operations) Pty Ltd</v>
          </cell>
          <cell r="D19" t="str">
            <v>065083009</v>
          </cell>
          <cell r="E19" t="str">
            <v>Vic</v>
          </cell>
          <cell r="F19" t="str">
            <v>Gas</v>
          </cell>
          <cell r="G19" t="str">
            <v>Transmission</v>
          </cell>
          <cell r="H19" t="str">
            <v>Weighted average price cap</v>
          </cell>
          <cell r="I19" t="str">
            <v>Calendar</v>
          </cell>
          <cell r="J19" t="str">
            <v>December</v>
          </cell>
          <cell r="K19">
            <v>5</v>
          </cell>
          <cell r="L19">
            <v>5</v>
          </cell>
          <cell r="M19" t="str">
            <v>x</v>
          </cell>
          <cell r="O19" t="str">
            <v>Level 19, HSBC Building</v>
          </cell>
          <cell r="P19" t="str">
            <v>580 George Street</v>
          </cell>
          <cell r="Q19" t="str">
            <v>SYDNEY</v>
          </cell>
          <cell r="R19" t="str">
            <v>NSW</v>
          </cell>
          <cell r="S19">
            <v>2000</v>
          </cell>
          <cell r="T19" t="str">
            <v>PO Box R41</v>
          </cell>
          <cell r="V19" t="str">
            <v>ROYAL EXCHANGE</v>
          </cell>
          <cell r="W19" t="str">
            <v>NSW</v>
          </cell>
          <cell r="X19">
            <v>1225</v>
          </cell>
          <cell r="AB19" t="str">
            <v>n/a</v>
          </cell>
          <cell r="AC19" t="str">
            <v>n/a</v>
          </cell>
          <cell r="AD19" t="str">
            <v>n/a</v>
          </cell>
          <cell r="AE19" t="str">
            <v>n/a</v>
          </cell>
          <cell r="AF19" t="str">
            <v>n/a</v>
          </cell>
          <cell r="AH19" t="str">
            <v>CBD</v>
          </cell>
          <cell r="AI19" t="str">
            <v>Urban</v>
          </cell>
          <cell r="AJ19" t="str">
            <v>Short rural</v>
          </cell>
          <cell r="AK19" t="str">
            <v>Long rural</v>
          </cell>
        </row>
        <row r="20">
          <cell r="B20" t="str">
            <v>Ausgrid</v>
          </cell>
          <cell r="C20" t="str">
            <v>Ausgrid</v>
          </cell>
          <cell r="D20">
            <v>78508211731</v>
          </cell>
          <cell r="E20" t="str">
            <v>NSW</v>
          </cell>
          <cell r="F20" t="str">
            <v>Electricity</v>
          </cell>
          <cell r="G20" t="str">
            <v>Distribution</v>
          </cell>
          <cell r="H20" t="str">
            <v>Revenue cap</v>
          </cell>
          <cell r="I20" t="str">
            <v>Financial</v>
          </cell>
          <cell r="J20" t="str">
            <v>June</v>
          </cell>
          <cell r="K20">
            <v>5</v>
          </cell>
          <cell r="L20">
            <v>5</v>
          </cell>
          <cell r="M20">
            <v>5</v>
          </cell>
          <cell r="N20" t="str">
            <v>2014-19 Distribution Determination</v>
          </cell>
          <cell r="O20" t="str">
            <v>570 George St</v>
          </cell>
          <cell r="Q20" t="str">
            <v>SYDNEY</v>
          </cell>
          <cell r="R20" t="str">
            <v>NSW</v>
          </cell>
          <cell r="S20">
            <v>2000</v>
          </cell>
          <cell r="T20" t="str">
            <v>GPO Box 4009</v>
          </cell>
          <cell r="V20" t="str">
            <v>SYDNEY</v>
          </cell>
          <cell r="W20" t="str">
            <v>NSW</v>
          </cell>
          <cell r="X20">
            <v>2001</v>
          </cell>
          <cell r="AB20" t="str">
            <v>YES</v>
          </cell>
          <cell r="AC20" t="str">
            <v>YES</v>
          </cell>
          <cell r="AD20" t="str">
            <v>YES</v>
          </cell>
          <cell r="AE20" t="str">
            <v>YES</v>
          </cell>
          <cell r="AF20" t="str">
            <v>NO</v>
          </cell>
          <cell r="AH20" t="str">
            <v>CBD</v>
          </cell>
          <cell r="AI20" t="str">
            <v>Urban</v>
          </cell>
          <cell r="AJ20" t="str">
            <v>Short rural</v>
          </cell>
          <cell r="AK20" t="str">
            <v>Long rural</v>
          </cell>
        </row>
        <row r="21">
          <cell r="B21" t="str">
            <v>Ausgrid (Tx Assets)</v>
          </cell>
          <cell r="C21" t="str">
            <v>Ausgrid (Tx Assets)</v>
          </cell>
          <cell r="D21">
            <v>67505337385</v>
          </cell>
          <cell r="E21" t="str">
            <v>NSW</v>
          </cell>
          <cell r="F21" t="str">
            <v>Electricity</v>
          </cell>
          <cell r="G21" t="str">
            <v>Distribution</v>
          </cell>
          <cell r="H21" t="str">
            <v>Revenue cap</v>
          </cell>
          <cell r="I21" t="str">
            <v>Financial</v>
          </cell>
          <cell r="J21" t="str">
            <v>June</v>
          </cell>
          <cell r="K21">
            <v>5</v>
          </cell>
          <cell r="L21">
            <v>5</v>
          </cell>
          <cell r="M21">
            <v>5</v>
          </cell>
          <cell r="N21" t="str">
            <v>distribution determination</v>
          </cell>
          <cell r="O21" t="str">
            <v>570 George St</v>
          </cell>
          <cell r="Q21" t="str">
            <v>SYDNEY</v>
          </cell>
          <cell r="R21" t="str">
            <v>NSW</v>
          </cell>
          <cell r="S21">
            <v>2000</v>
          </cell>
          <cell r="T21" t="str">
            <v>GPO Box 4009</v>
          </cell>
          <cell r="V21" t="str">
            <v>SYDNEY</v>
          </cell>
          <cell r="W21" t="str">
            <v>NSW</v>
          </cell>
          <cell r="X21">
            <v>2001</v>
          </cell>
          <cell r="AB21" t="str">
            <v>YES</v>
          </cell>
          <cell r="AC21" t="str">
            <v>YES</v>
          </cell>
          <cell r="AD21" t="str">
            <v>YES</v>
          </cell>
          <cell r="AE21" t="str">
            <v>YES</v>
          </cell>
          <cell r="AF21" t="str">
            <v>NO</v>
          </cell>
          <cell r="AH21" t="str">
            <v>CBD</v>
          </cell>
          <cell r="AI21" t="str">
            <v>Urban</v>
          </cell>
          <cell r="AJ21" t="str">
            <v>Short rural</v>
          </cell>
          <cell r="AK21" t="str">
            <v>Long rural</v>
          </cell>
        </row>
        <row r="22">
          <cell r="B22" t="str">
            <v>AusNet (D)</v>
          </cell>
          <cell r="C22" t="str">
            <v>AusNet Electricity Services Pty Ltd</v>
          </cell>
          <cell r="D22">
            <v>91064651118</v>
          </cell>
          <cell r="E22" t="str">
            <v>Vic</v>
          </cell>
          <cell r="F22" t="str">
            <v>Electricity</v>
          </cell>
          <cell r="G22" t="str">
            <v>Distribution</v>
          </cell>
          <cell r="H22" t="str">
            <v>Revenue cap</v>
          </cell>
          <cell r="I22" t="str">
            <v>Calendar</v>
          </cell>
          <cell r="J22" t="str">
            <v>December</v>
          </cell>
          <cell r="K22">
            <v>5</v>
          </cell>
          <cell r="L22">
            <v>5</v>
          </cell>
          <cell r="M22">
            <v>2</v>
          </cell>
          <cell r="N22" t="str">
            <v>2016-20 Distribution Determination</v>
          </cell>
          <cell r="O22" t="str">
            <v>Level 32</v>
          </cell>
          <cell r="P22" t="str">
            <v>2 Southbank Boulevard</v>
          </cell>
          <cell r="Q22" t="str">
            <v>SOUTHBANK</v>
          </cell>
          <cell r="R22" t="str">
            <v>Vic</v>
          </cell>
          <cell r="S22">
            <v>3006</v>
          </cell>
          <cell r="T22" t="str">
            <v>Locked Bag 14051</v>
          </cell>
          <cell r="V22" t="str">
            <v>MELBOURNE CITY MAIL CENTRE</v>
          </cell>
          <cell r="W22" t="str">
            <v>VIC</v>
          </cell>
          <cell r="X22">
            <v>8001</v>
          </cell>
          <cell r="AC22" t="str">
            <v>YES</v>
          </cell>
          <cell r="AD22" t="str">
            <v>YES</v>
          </cell>
          <cell r="AE22" t="str">
            <v>YES</v>
          </cell>
          <cell r="AF22" t="str">
            <v>NO</v>
          </cell>
          <cell r="AH22" t="str">
            <v>CBD</v>
          </cell>
          <cell r="AI22" t="str">
            <v>Urban</v>
          </cell>
          <cell r="AJ22" t="str">
            <v>Short rural</v>
          </cell>
          <cell r="AK22" t="str">
            <v>Long rural</v>
          </cell>
        </row>
        <row r="23">
          <cell r="B23" t="str">
            <v>AusNet (Gas)</v>
          </cell>
          <cell r="C23" t="str">
            <v>AusNet Gas Services</v>
          </cell>
          <cell r="D23" t="str">
            <v>086015036</v>
          </cell>
          <cell r="E23" t="str">
            <v>Vic</v>
          </cell>
          <cell r="F23" t="str">
            <v>Gas</v>
          </cell>
          <cell r="G23" t="str">
            <v>Distribution</v>
          </cell>
          <cell r="H23" t="str">
            <v>Weighted average price cap</v>
          </cell>
          <cell r="I23" t="str">
            <v>Calendar</v>
          </cell>
          <cell r="J23" t="str">
            <v>December</v>
          </cell>
          <cell r="K23">
            <v>5</v>
          </cell>
          <cell r="L23">
            <v>5</v>
          </cell>
          <cell r="M23" t="str">
            <v>X</v>
          </cell>
          <cell r="O23" t="str">
            <v>Level 19, HSBC Building</v>
          </cell>
          <cell r="P23" t="str">
            <v>580 George Street</v>
          </cell>
          <cell r="Q23" t="str">
            <v>SYDNEY</v>
          </cell>
          <cell r="R23" t="str">
            <v>NSW</v>
          </cell>
          <cell r="S23">
            <v>2000</v>
          </cell>
          <cell r="T23" t="str">
            <v>PO Box R41</v>
          </cell>
          <cell r="V23" t="str">
            <v>ROYAL EXCHANGE</v>
          </cell>
          <cell r="W23" t="str">
            <v>NSW</v>
          </cell>
          <cell r="X23">
            <v>1225</v>
          </cell>
          <cell r="AB23" t="str">
            <v>n/a</v>
          </cell>
          <cell r="AC23" t="str">
            <v>n/a</v>
          </cell>
          <cell r="AD23" t="str">
            <v>n/a</v>
          </cell>
          <cell r="AE23" t="str">
            <v>n/a</v>
          </cell>
          <cell r="AF23" t="str">
            <v>n/a</v>
          </cell>
          <cell r="AH23" t="str">
            <v>CBD</v>
          </cell>
          <cell r="AI23" t="str">
            <v>Urban</v>
          </cell>
          <cell r="AJ23" t="str">
            <v>Short rural</v>
          </cell>
          <cell r="AK23" t="str">
            <v>Long rural</v>
          </cell>
        </row>
        <row r="24">
          <cell r="B24" t="str">
            <v>AusNet (T)</v>
          </cell>
          <cell r="C24" t="str">
            <v>Ausnet Services (Transmission) Ltd</v>
          </cell>
          <cell r="D24">
            <v>48116124362</v>
          </cell>
          <cell r="E24" t="str">
            <v>Vic</v>
          </cell>
          <cell r="F24" t="str">
            <v>Electricity</v>
          </cell>
          <cell r="G24" t="str">
            <v>Transmission</v>
          </cell>
          <cell r="H24" t="str">
            <v>Revenue cap</v>
          </cell>
          <cell r="I24" t="str">
            <v>Financial</v>
          </cell>
          <cell r="J24" t="str">
            <v>March</v>
          </cell>
          <cell r="K24">
            <v>5</v>
          </cell>
          <cell r="L24">
            <v>5</v>
          </cell>
          <cell r="M24">
            <v>2</v>
          </cell>
          <cell r="N24" t="str">
            <v>transmission determination</v>
          </cell>
          <cell r="O24" t="str">
            <v>Level 32</v>
          </cell>
          <cell r="P24" t="str">
            <v>2 Southbank Boulevard</v>
          </cell>
          <cell r="Q24" t="str">
            <v>SOUTHBANK</v>
          </cell>
          <cell r="R24" t="str">
            <v>Vic</v>
          </cell>
          <cell r="S24">
            <v>3006</v>
          </cell>
          <cell r="T24" t="str">
            <v>Locked Bag 14051</v>
          </cell>
          <cell r="V24" t="str">
            <v>MELBOURNE CITY MAIL CENTRE</v>
          </cell>
          <cell r="W24" t="str">
            <v>Vic</v>
          </cell>
          <cell r="X24">
            <v>8001</v>
          </cell>
          <cell r="AB24" t="str">
            <v>n/a</v>
          </cell>
          <cell r="AC24" t="str">
            <v>n/a</v>
          </cell>
          <cell r="AD24" t="str">
            <v>n/a</v>
          </cell>
          <cell r="AE24" t="str">
            <v>n/a</v>
          </cell>
          <cell r="AF24" t="str">
            <v>n/a</v>
          </cell>
          <cell r="AH24" t="str">
            <v>CBD</v>
          </cell>
          <cell r="AI24" t="str">
            <v>Urban</v>
          </cell>
          <cell r="AJ24" t="str">
            <v>Short rural</v>
          </cell>
          <cell r="AK24" t="str">
            <v>Long rural</v>
          </cell>
        </row>
        <row r="25">
          <cell r="B25" t="str">
            <v>Australian Distribution Co.</v>
          </cell>
          <cell r="C25" t="str">
            <v>Australian Distribution Co.</v>
          </cell>
          <cell r="D25">
            <v>11222333444</v>
          </cell>
          <cell r="E25" t="str">
            <v>-</v>
          </cell>
          <cell r="F25" t="str">
            <v>Electricity</v>
          </cell>
          <cell r="G25" t="str">
            <v>Distribution</v>
          </cell>
          <cell r="H25" t="str">
            <v>Revenue cap</v>
          </cell>
          <cell r="I25" t="str">
            <v>Financial</v>
          </cell>
          <cell r="J25" t="str">
            <v>June</v>
          </cell>
          <cell r="K25">
            <v>5</v>
          </cell>
          <cell r="L25">
            <v>5</v>
          </cell>
          <cell r="M25">
            <v>2</v>
          </cell>
          <cell r="N25" t="str">
            <v>distribution determination</v>
          </cell>
          <cell r="O25" t="str">
            <v>123 Straight Street</v>
          </cell>
          <cell r="Q25" t="str">
            <v>SYDNEY</v>
          </cell>
          <cell r="R25" t="str">
            <v>NSW</v>
          </cell>
          <cell r="S25">
            <v>2000</v>
          </cell>
          <cell r="T25" t="str">
            <v>PO Box 123</v>
          </cell>
          <cell r="V25" t="str">
            <v>SYDNEY</v>
          </cell>
          <cell r="W25" t="str">
            <v>NSW</v>
          </cell>
          <cell r="X25">
            <v>2000</v>
          </cell>
          <cell r="AB25" t="str">
            <v>n/a</v>
          </cell>
          <cell r="AC25" t="str">
            <v>n/a</v>
          </cell>
          <cell r="AD25" t="str">
            <v>n/a</v>
          </cell>
          <cell r="AE25" t="str">
            <v>n/a</v>
          </cell>
          <cell r="AF25" t="str">
            <v>NO</v>
          </cell>
          <cell r="AH25" t="str">
            <v>CBD</v>
          </cell>
          <cell r="AI25" t="str">
            <v>Urban</v>
          </cell>
          <cell r="AJ25" t="str">
            <v>Short rural</v>
          </cell>
          <cell r="AK25" t="str">
            <v>Long rural</v>
          </cell>
        </row>
        <row r="26">
          <cell r="B26" t="str">
            <v>Australian Distribution Co. (Vic)</v>
          </cell>
          <cell r="C26" t="str">
            <v>Australian Distribution Co. (Victoria)</v>
          </cell>
          <cell r="D26">
            <v>11222333444</v>
          </cell>
          <cell r="E26" t="str">
            <v>Vic</v>
          </cell>
          <cell r="F26" t="str">
            <v>Electricity</v>
          </cell>
          <cell r="G26" t="str">
            <v>Distribution</v>
          </cell>
          <cell r="H26" t="str">
            <v>Revenue cap</v>
          </cell>
          <cell r="I26" t="str">
            <v>Calendar</v>
          </cell>
          <cell r="J26" t="str">
            <v>December</v>
          </cell>
          <cell r="K26">
            <v>5</v>
          </cell>
          <cell r="L26">
            <v>5</v>
          </cell>
          <cell r="M26">
            <v>2</v>
          </cell>
          <cell r="N26" t="str">
            <v>distribution determination</v>
          </cell>
          <cell r="O26" t="str">
            <v>123 Straight Street</v>
          </cell>
          <cell r="Q26" t="str">
            <v>MELBOURNE</v>
          </cell>
          <cell r="R26" t="str">
            <v>Vic</v>
          </cell>
          <cell r="S26">
            <v>3000</v>
          </cell>
          <cell r="T26" t="str">
            <v>PO Box 123</v>
          </cell>
          <cell r="V26" t="str">
            <v>MELBOURNE</v>
          </cell>
          <cell r="W26" t="str">
            <v>VIC</v>
          </cell>
          <cell r="X26">
            <v>3000</v>
          </cell>
          <cell r="AB26" t="str">
            <v>n/a</v>
          </cell>
          <cell r="AC26" t="str">
            <v>n/a</v>
          </cell>
          <cell r="AD26" t="str">
            <v>n/a</v>
          </cell>
          <cell r="AE26" t="str">
            <v>n/a</v>
          </cell>
          <cell r="AF26" t="str">
            <v>NO</v>
          </cell>
          <cell r="AH26" t="str">
            <v>CBD</v>
          </cell>
          <cell r="AI26" t="str">
            <v>Urban</v>
          </cell>
          <cell r="AJ26" t="str">
            <v>Short rural</v>
          </cell>
          <cell r="AK26" t="str">
            <v>Long rural</v>
          </cell>
        </row>
        <row r="27">
          <cell r="B27" t="str">
            <v>Australian Transmission Co.</v>
          </cell>
          <cell r="C27" t="str">
            <v>Australian Transmission Co.</v>
          </cell>
          <cell r="D27">
            <v>11222333444</v>
          </cell>
          <cell r="E27" t="str">
            <v>-</v>
          </cell>
          <cell r="F27" t="str">
            <v>Electricity</v>
          </cell>
          <cell r="G27" t="str">
            <v>Transmission</v>
          </cell>
          <cell r="H27" t="str">
            <v>Revenue cap</v>
          </cell>
          <cell r="I27" t="str">
            <v>Financial</v>
          </cell>
          <cell r="J27" t="str">
            <v>June</v>
          </cell>
          <cell r="K27">
            <v>5</v>
          </cell>
          <cell r="L27">
            <v>5</v>
          </cell>
          <cell r="M27">
            <v>5</v>
          </cell>
          <cell r="N27" t="str">
            <v>transmission determination</v>
          </cell>
          <cell r="O27" t="str">
            <v>123 Straight Street</v>
          </cell>
          <cell r="Q27" t="str">
            <v>SYDNEY</v>
          </cell>
          <cell r="R27" t="str">
            <v>NSW</v>
          </cell>
          <cell r="S27">
            <v>2000</v>
          </cell>
          <cell r="T27" t="str">
            <v>PO Box 123</v>
          </cell>
          <cell r="V27" t="str">
            <v>SYDNEY</v>
          </cell>
          <cell r="W27" t="str">
            <v>NSW</v>
          </cell>
          <cell r="X27">
            <v>2000</v>
          </cell>
          <cell r="AB27" t="str">
            <v>n/a</v>
          </cell>
          <cell r="AC27" t="str">
            <v>n/a</v>
          </cell>
          <cell r="AD27" t="str">
            <v>n/a</v>
          </cell>
          <cell r="AE27" t="str">
            <v>n/a</v>
          </cell>
          <cell r="AF27" t="str">
            <v>NO</v>
          </cell>
          <cell r="AH27" t="str">
            <v>CBD</v>
          </cell>
          <cell r="AI27" t="str">
            <v>Urban</v>
          </cell>
          <cell r="AJ27" t="str">
            <v>Short rural</v>
          </cell>
          <cell r="AK27" t="str">
            <v>Long rural</v>
          </cell>
        </row>
        <row r="28">
          <cell r="B28" t="str">
            <v>Central Ranges Pipeline (D)</v>
          </cell>
          <cell r="C28" t="str">
            <v>Central Ranges Pipeline Pty Ltd</v>
          </cell>
          <cell r="D28">
            <v>108218355</v>
          </cell>
          <cell r="E28" t="str">
            <v>NSW</v>
          </cell>
          <cell r="F28" t="str">
            <v>Gas</v>
          </cell>
          <cell r="G28" t="str">
            <v>Distribution</v>
          </cell>
          <cell r="H28" t="str">
            <v>Weighted average price cap</v>
          </cell>
          <cell r="I28" t="str">
            <v>Financial</v>
          </cell>
          <cell r="J28" t="str">
            <v>June</v>
          </cell>
          <cell r="K28">
            <v>15</v>
          </cell>
          <cell r="L28">
            <v>5</v>
          </cell>
          <cell r="M28">
            <v>5</v>
          </cell>
          <cell r="N28" t="str">
            <v>distribution determination</v>
          </cell>
          <cell r="O28" t="str">
            <v>Level 19</v>
          </cell>
          <cell r="P28" t="str">
            <v>580 George Street</v>
          </cell>
          <cell r="Q28" t="str">
            <v>SYDNEY</v>
          </cell>
          <cell r="R28" t="str">
            <v>NSW</v>
          </cell>
          <cell r="S28">
            <v>2000</v>
          </cell>
          <cell r="T28" t="str">
            <v>PO Box R41</v>
          </cell>
          <cell r="V28" t="str">
            <v>ROYAL EXCHANGE</v>
          </cell>
          <cell r="W28" t="str">
            <v>NSW</v>
          </cell>
          <cell r="X28">
            <v>1225</v>
          </cell>
          <cell r="AB28" t="str">
            <v>n/a</v>
          </cell>
          <cell r="AC28" t="str">
            <v>n/a</v>
          </cell>
          <cell r="AD28" t="str">
            <v>n/a</v>
          </cell>
          <cell r="AE28" t="str">
            <v>n/a</v>
          </cell>
          <cell r="AF28" t="str">
            <v>n/a</v>
          </cell>
          <cell r="AH28" t="str">
            <v>CBD</v>
          </cell>
          <cell r="AI28" t="str">
            <v>Urban</v>
          </cell>
          <cell r="AJ28" t="str">
            <v>Short rural</v>
          </cell>
          <cell r="AK28" t="str">
            <v>Long rural</v>
          </cell>
        </row>
        <row r="29">
          <cell r="B29" t="str">
            <v>Central Ranges Pipeline (T)</v>
          </cell>
          <cell r="C29" t="str">
            <v>Central Ranges Pipeline Pty Ltd</v>
          </cell>
          <cell r="D29">
            <v>108218355</v>
          </cell>
          <cell r="E29" t="str">
            <v>NSW</v>
          </cell>
          <cell r="F29" t="str">
            <v>Gas</v>
          </cell>
          <cell r="G29" t="str">
            <v>Distribution</v>
          </cell>
          <cell r="H29" t="str">
            <v>Weighted average price cap</v>
          </cell>
          <cell r="I29" t="str">
            <v>Financial</v>
          </cell>
          <cell r="J29" t="str">
            <v>June</v>
          </cell>
          <cell r="K29">
            <v>14</v>
          </cell>
          <cell r="L29">
            <v>5</v>
          </cell>
          <cell r="M29">
            <v>5</v>
          </cell>
          <cell r="N29" t="str">
            <v>transmission determination</v>
          </cell>
          <cell r="O29" t="str">
            <v>Level 19</v>
          </cell>
          <cell r="P29" t="str">
            <v>580 George Street</v>
          </cell>
          <cell r="Q29" t="str">
            <v>SYDNEY</v>
          </cell>
          <cell r="R29" t="str">
            <v>NSW</v>
          </cell>
          <cell r="S29">
            <v>2000</v>
          </cell>
          <cell r="T29" t="str">
            <v>PO Box R41</v>
          </cell>
          <cell r="V29" t="str">
            <v>ROYAL EXCHANGE</v>
          </cell>
          <cell r="W29" t="str">
            <v>NSW</v>
          </cell>
          <cell r="X29">
            <v>1225</v>
          </cell>
          <cell r="AB29" t="str">
            <v>n/a</v>
          </cell>
          <cell r="AC29" t="str">
            <v>n/a</v>
          </cell>
          <cell r="AD29" t="str">
            <v>n/a</v>
          </cell>
          <cell r="AE29" t="str">
            <v>n/a</v>
          </cell>
          <cell r="AF29" t="str">
            <v>n/a</v>
          </cell>
          <cell r="AH29" t="str">
            <v>CBD</v>
          </cell>
          <cell r="AI29" t="str">
            <v>Urban</v>
          </cell>
          <cell r="AJ29" t="str">
            <v>Short rural</v>
          </cell>
          <cell r="AK29" t="str">
            <v>Long rural</v>
          </cell>
        </row>
        <row r="30">
          <cell r="B30" t="str">
            <v>CitiPower</v>
          </cell>
          <cell r="C30" t="str">
            <v>CitiPower</v>
          </cell>
          <cell r="D30">
            <v>76064651056</v>
          </cell>
          <cell r="E30" t="str">
            <v>Vic</v>
          </cell>
          <cell r="F30" t="str">
            <v>Electricity</v>
          </cell>
          <cell r="G30" t="str">
            <v>Distribution</v>
          </cell>
          <cell r="H30" t="str">
            <v>Revenue cap</v>
          </cell>
          <cell r="I30" t="str">
            <v>Calendar</v>
          </cell>
          <cell r="J30" t="str">
            <v>December</v>
          </cell>
          <cell r="K30">
            <v>5</v>
          </cell>
          <cell r="L30">
            <v>5</v>
          </cell>
          <cell r="M30">
            <v>2</v>
          </cell>
          <cell r="N30" t="str">
            <v>2016-20 Distribution Determination</v>
          </cell>
          <cell r="O30" t="str">
            <v>40 Market Street</v>
          </cell>
          <cell r="Q30" t="str">
            <v>MELBOURNE</v>
          </cell>
          <cell r="R30" t="str">
            <v>Vic</v>
          </cell>
          <cell r="S30">
            <v>3000</v>
          </cell>
          <cell r="T30" t="str">
            <v>Locked Bag 14090</v>
          </cell>
          <cell r="V30" t="str">
            <v>MELBOURNE</v>
          </cell>
          <cell r="W30" t="str">
            <v>VIC</v>
          </cell>
          <cell r="X30">
            <v>8001</v>
          </cell>
          <cell r="AB30" t="str">
            <v>YES</v>
          </cell>
          <cell r="AC30" t="str">
            <v>YES</v>
          </cell>
          <cell r="AD30" t="str">
            <v>NO</v>
          </cell>
          <cell r="AE30" t="str">
            <v>NO</v>
          </cell>
          <cell r="AF30" t="str">
            <v>NO</v>
          </cell>
          <cell r="AH30" t="str">
            <v>CBD</v>
          </cell>
          <cell r="AI30" t="str">
            <v>Urban</v>
          </cell>
          <cell r="AJ30" t="str">
            <v>Short rural</v>
          </cell>
          <cell r="AK30" t="str">
            <v>Long rural</v>
          </cell>
        </row>
        <row r="31">
          <cell r="B31" t="str">
            <v>Directlink</v>
          </cell>
          <cell r="C31" t="str">
            <v>Directlink</v>
          </cell>
          <cell r="D31">
            <v>16779340889</v>
          </cell>
          <cell r="E31" t="str">
            <v>Qld</v>
          </cell>
          <cell r="F31" t="str">
            <v>Electricity</v>
          </cell>
          <cell r="G31" t="str">
            <v>Transmission</v>
          </cell>
          <cell r="H31" t="str">
            <v>Revenue cap</v>
          </cell>
          <cell r="I31" t="str">
            <v>Financial</v>
          </cell>
          <cell r="J31" t="str">
            <v>June</v>
          </cell>
          <cell r="K31">
            <v>9</v>
          </cell>
          <cell r="L31">
            <v>5</v>
          </cell>
          <cell r="M31">
            <v>5</v>
          </cell>
          <cell r="N31" t="str">
            <v>transmission determination</v>
          </cell>
          <cell r="O31" t="str">
            <v>Level 19, HSBC Building</v>
          </cell>
          <cell r="P31" t="str">
            <v>580 George Street</v>
          </cell>
          <cell r="Q31" t="str">
            <v>SYDNEY</v>
          </cell>
          <cell r="R31" t="str">
            <v>NSW</v>
          </cell>
          <cell r="S31">
            <v>2000</v>
          </cell>
          <cell r="T31" t="str">
            <v>PO Box R41</v>
          </cell>
          <cell r="V31" t="str">
            <v>ROYAL EXCHANGE</v>
          </cell>
          <cell r="W31" t="str">
            <v>NSW</v>
          </cell>
          <cell r="X31">
            <v>1225</v>
          </cell>
          <cell r="AB31" t="str">
            <v>n/a</v>
          </cell>
          <cell r="AC31" t="str">
            <v>n/a</v>
          </cell>
          <cell r="AD31" t="str">
            <v>n/a</v>
          </cell>
          <cell r="AE31" t="str">
            <v>n/a</v>
          </cell>
          <cell r="AF31" t="str">
            <v>n/a</v>
          </cell>
          <cell r="AH31" t="str">
            <v>CBD</v>
          </cell>
          <cell r="AI31" t="str">
            <v>Urban</v>
          </cell>
          <cell r="AJ31" t="str">
            <v>Short rural</v>
          </cell>
          <cell r="AK31" t="str">
            <v>Long rural</v>
          </cell>
        </row>
        <row r="32">
          <cell r="B32" t="str">
            <v>ElectraNet</v>
          </cell>
          <cell r="C32" t="str">
            <v>ElectraNet</v>
          </cell>
          <cell r="D32">
            <v>41094482416</v>
          </cell>
          <cell r="E32" t="str">
            <v>SA</v>
          </cell>
          <cell r="F32" t="str">
            <v>Electricity</v>
          </cell>
          <cell r="G32" t="str">
            <v>Transmission</v>
          </cell>
          <cell r="H32" t="str">
            <v>Revenue cap</v>
          </cell>
          <cell r="I32" t="str">
            <v>Financial</v>
          </cell>
          <cell r="J32" t="str">
            <v>June</v>
          </cell>
          <cell r="K32">
            <v>5</v>
          </cell>
          <cell r="L32">
            <v>5</v>
          </cell>
          <cell r="M32">
            <v>5</v>
          </cell>
          <cell r="N32" t="str">
            <v>transmission determination</v>
          </cell>
          <cell r="O32" t="str">
            <v>52-55 East Terrace</v>
          </cell>
          <cell r="P32" t="str">
            <v>Rymill Park</v>
          </cell>
          <cell r="Q32" t="str">
            <v>ADELAIDE</v>
          </cell>
          <cell r="R32" t="str">
            <v>SA</v>
          </cell>
          <cell r="S32">
            <v>5000</v>
          </cell>
          <cell r="T32" t="str">
            <v>PO Box 7096</v>
          </cell>
          <cell r="U32" t="str">
            <v>Hutt Street Post Office</v>
          </cell>
          <cell r="V32" t="str">
            <v>ADELAIDE</v>
          </cell>
          <cell r="W32" t="str">
            <v>SA</v>
          </cell>
          <cell r="X32">
            <v>5000</v>
          </cell>
          <cell r="AB32" t="str">
            <v>n/a</v>
          </cell>
          <cell r="AC32" t="str">
            <v>n/a</v>
          </cell>
          <cell r="AD32" t="str">
            <v>n/a</v>
          </cell>
          <cell r="AE32" t="str">
            <v>n/a</v>
          </cell>
          <cell r="AF32" t="str">
            <v>n/a</v>
          </cell>
          <cell r="AH32" t="str">
            <v>CBD</v>
          </cell>
          <cell r="AI32" t="str">
            <v>Urban</v>
          </cell>
          <cell r="AJ32" t="str">
            <v>Short rural</v>
          </cell>
          <cell r="AK32" t="str">
            <v>Long rural</v>
          </cell>
        </row>
        <row r="33">
          <cell r="B33" t="str">
            <v>Endeavour Energy</v>
          </cell>
          <cell r="C33" t="str">
            <v>Endeavour Energy</v>
          </cell>
          <cell r="D33">
            <v>11247365823</v>
          </cell>
          <cell r="E33" t="str">
            <v>NSW</v>
          </cell>
          <cell r="F33" t="str">
            <v>Electricity</v>
          </cell>
          <cell r="G33" t="str">
            <v>Distribution</v>
          </cell>
          <cell r="H33" t="str">
            <v>Revenue cap</v>
          </cell>
          <cell r="I33" t="str">
            <v>Financial</v>
          </cell>
          <cell r="J33" t="str">
            <v>June</v>
          </cell>
          <cell r="K33">
            <v>5</v>
          </cell>
          <cell r="L33">
            <v>5</v>
          </cell>
          <cell r="M33">
            <v>5</v>
          </cell>
          <cell r="N33" t="str">
            <v>2014-19 Distribution Determination</v>
          </cell>
          <cell r="O33" t="str">
            <v>51 Huntingwood Drive</v>
          </cell>
          <cell r="Q33" t="str">
            <v>HUNTINGWOOD</v>
          </cell>
          <cell r="R33" t="str">
            <v>NSW</v>
          </cell>
          <cell r="S33">
            <v>2148</v>
          </cell>
          <cell r="T33" t="str">
            <v>PO Box 811</v>
          </cell>
          <cell r="V33" t="str">
            <v>SEVEN HILLS</v>
          </cell>
          <cell r="W33" t="str">
            <v>NSW</v>
          </cell>
          <cell r="X33">
            <v>1730</v>
          </cell>
          <cell r="AB33" t="str">
            <v>NO</v>
          </cell>
          <cell r="AC33" t="str">
            <v>YES</v>
          </cell>
          <cell r="AD33" t="str">
            <v>YES</v>
          </cell>
          <cell r="AE33" t="str">
            <v>YES</v>
          </cell>
          <cell r="AF33" t="str">
            <v>NO</v>
          </cell>
          <cell r="AH33" t="str">
            <v>CBD</v>
          </cell>
          <cell r="AI33" t="str">
            <v>Urban</v>
          </cell>
          <cell r="AJ33" t="str">
            <v>Short rural</v>
          </cell>
          <cell r="AK33" t="str">
            <v>Long rural</v>
          </cell>
        </row>
        <row r="34">
          <cell r="B34" t="str">
            <v>Energex</v>
          </cell>
          <cell r="C34" t="str">
            <v>Energex</v>
          </cell>
          <cell r="D34">
            <v>40078849055</v>
          </cell>
          <cell r="E34" t="str">
            <v>Qld</v>
          </cell>
          <cell r="F34" t="str">
            <v>Electricity</v>
          </cell>
          <cell r="G34" t="str">
            <v>Distribution</v>
          </cell>
          <cell r="H34" t="str">
            <v>Revenue cap</v>
          </cell>
          <cell r="I34" t="str">
            <v>Financial</v>
          </cell>
          <cell r="J34" t="str">
            <v>June</v>
          </cell>
          <cell r="K34">
            <v>5</v>
          </cell>
          <cell r="L34">
            <v>5</v>
          </cell>
          <cell r="M34">
            <v>5</v>
          </cell>
          <cell r="N34" t="str">
            <v>2015-20 Distribution Determination</v>
          </cell>
          <cell r="O34" t="str">
            <v>26 Reddacliff Street</v>
          </cell>
          <cell r="Q34" t="str">
            <v>NEWSTEAD</v>
          </cell>
          <cell r="R34" t="str">
            <v>Qld</v>
          </cell>
          <cell r="S34">
            <v>4006</v>
          </cell>
          <cell r="T34" t="str">
            <v>26 Reddacliff Street</v>
          </cell>
          <cell r="V34" t="str">
            <v>NEWSTEAD</v>
          </cell>
          <cell r="W34" t="str">
            <v>QLD</v>
          </cell>
          <cell r="X34">
            <v>4006</v>
          </cell>
          <cell r="AB34" t="str">
            <v>YES</v>
          </cell>
          <cell r="AC34" t="str">
            <v>YES</v>
          </cell>
          <cell r="AD34" t="str">
            <v>YES</v>
          </cell>
          <cell r="AE34" t="str">
            <v>NO</v>
          </cell>
          <cell r="AF34" t="str">
            <v>NO</v>
          </cell>
          <cell r="AH34" t="str">
            <v>CBD</v>
          </cell>
          <cell r="AI34" t="str">
            <v>Urban</v>
          </cell>
          <cell r="AJ34" t="str">
            <v>Short rural</v>
          </cell>
          <cell r="AK34" t="str">
            <v>Long rural</v>
          </cell>
        </row>
        <row r="35">
          <cell r="B35" t="str">
            <v>Ergon Energy</v>
          </cell>
          <cell r="C35" t="str">
            <v>Ergon Energy</v>
          </cell>
          <cell r="D35">
            <v>50087646062</v>
          </cell>
          <cell r="E35" t="str">
            <v>Qld</v>
          </cell>
          <cell r="F35" t="str">
            <v>Electricity</v>
          </cell>
          <cell r="G35" t="str">
            <v>Distribution</v>
          </cell>
          <cell r="H35" t="str">
            <v>Revenue cap</v>
          </cell>
          <cell r="I35" t="str">
            <v>Financial</v>
          </cell>
          <cell r="J35" t="str">
            <v>June</v>
          </cell>
          <cell r="K35">
            <v>5</v>
          </cell>
          <cell r="L35">
            <v>5</v>
          </cell>
          <cell r="M35">
            <v>5</v>
          </cell>
          <cell r="N35" t="str">
            <v>2015-20 Distribution Determination</v>
          </cell>
          <cell r="O35" t="str">
            <v>22 Walker Street</v>
          </cell>
          <cell r="Q35" t="str">
            <v>TOWNSVILLE</v>
          </cell>
          <cell r="R35" t="str">
            <v>Qld</v>
          </cell>
          <cell r="S35">
            <v>4810</v>
          </cell>
          <cell r="T35" t="str">
            <v>Po Box 264</v>
          </cell>
          <cell r="V35" t="str">
            <v>FORTITUDE VALLEY</v>
          </cell>
          <cell r="W35" t="str">
            <v>QLD</v>
          </cell>
          <cell r="X35">
            <v>4006</v>
          </cell>
          <cell r="AB35" t="str">
            <v>NO</v>
          </cell>
          <cell r="AC35" t="str">
            <v>YES</v>
          </cell>
          <cell r="AD35" t="str">
            <v>YES</v>
          </cell>
          <cell r="AE35" t="str">
            <v>YES</v>
          </cell>
          <cell r="AF35" t="str">
            <v>NO</v>
          </cell>
          <cell r="AH35" t="str">
            <v>CBD</v>
          </cell>
          <cell r="AI35" t="str">
            <v>Urban</v>
          </cell>
          <cell r="AJ35" t="str">
            <v>Short rural</v>
          </cell>
          <cell r="AK35" t="str">
            <v>Long rural</v>
          </cell>
        </row>
        <row r="36">
          <cell r="B36" t="str">
            <v>Essential Energy</v>
          </cell>
          <cell r="C36" t="str">
            <v>Essential Energy</v>
          </cell>
          <cell r="D36">
            <v>37428185226</v>
          </cell>
          <cell r="E36" t="str">
            <v>NSW</v>
          </cell>
          <cell r="F36" t="str">
            <v>Electricity</v>
          </cell>
          <cell r="G36" t="str">
            <v>Distribution</v>
          </cell>
          <cell r="H36" t="str">
            <v>Revenue cap</v>
          </cell>
          <cell r="I36" t="str">
            <v>Financial</v>
          </cell>
          <cell r="J36" t="str">
            <v>June</v>
          </cell>
          <cell r="K36">
            <v>5</v>
          </cell>
          <cell r="L36">
            <v>5</v>
          </cell>
          <cell r="M36">
            <v>5</v>
          </cell>
          <cell r="N36" t="str">
            <v>2014-19 Distribution Determination</v>
          </cell>
          <cell r="O36" t="str">
            <v>8 Buller Street</v>
          </cell>
          <cell r="Q36" t="str">
            <v>PORT MACQUARIE</v>
          </cell>
          <cell r="R36" t="str">
            <v>NSW</v>
          </cell>
          <cell r="S36">
            <v>2444</v>
          </cell>
          <cell r="T36" t="str">
            <v>PO Box 5730</v>
          </cell>
          <cell r="V36" t="str">
            <v>PORT MACQUARIE</v>
          </cell>
          <cell r="W36" t="str">
            <v>NSW</v>
          </cell>
          <cell r="X36">
            <v>2444</v>
          </cell>
          <cell r="AB36" t="str">
            <v>NO</v>
          </cell>
          <cell r="AC36" t="str">
            <v>NO</v>
          </cell>
          <cell r="AD36" t="str">
            <v>YES</v>
          </cell>
          <cell r="AE36" t="str">
            <v>YES</v>
          </cell>
          <cell r="AF36" t="str">
            <v>NO</v>
          </cell>
          <cell r="AH36" t="str">
            <v>CBD</v>
          </cell>
          <cell r="AI36" t="str">
            <v>Urban</v>
          </cell>
          <cell r="AJ36" t="str">
            <v>Short rural</v>
          </cell>
          <cell r="AK36" t="str">
            <v>Long rural</v>
          </cell>
        </row>
        <row r="37">
          <cell r="B37" t="str">
            <v>Jemena Electricity</v>
          </cell>
          <cell r="C37" t="str">
            <v>Jemena Electricity</v>
          </cell>
          <cell r="D37">
            <v>82064651083</v>
          </cell>
          <cell r="E37" t="str">
            <v>Vic</v>
          </cell>
          <cell r="F37" t="str">
            <v>Electricity</v>
          </cell>
          <cell r="G37" t="str">
            <v>Distribution</v>
          </cell>
          <cell r="H37" t="str">
            <v>Revenue cap</v>
          </cell>
          <cell r="I37" t="str">
            <v>Calendar</v>
          </cell>
          <cell r="J37" t="str">
            <v>December</v>
          </cell>
          <cell r="K37">
            <v>5</v>
          </cell>
          <cell r="L37">
            <v>5</v>
          </cell>
          <cell r="M37">
            <v>2</v>
          </cell>
          <cell r="N37" t="str">
            <v>2016-20 Distribution Determination</v>
          </cell>
          <cell r="O37" t="str">
            <v>Level 16</v>
          </cell>
          <cell r="P37" t="str">
            <v>567 Collins Street</v>
          </cell>
          <cell r="Q37" t="str">
            <v>MELBOURNE</v>
          </cell>
          <cell r="R37" t="str">
            <v>VIC</v>
          </cell>
          <cell r="S37">
            <v>3000</v>
          </cell>
          <cell r="T37" t="str">
            <v>PO Box 16182</v>
          </cell>
          <cell r="V37" t="str">
            <v>MELBOURNE</v>
          </cell>
          <cell r="W37" t="str">
            <v>VIC</v>
          </cell>
          <cell r="X37">
            <v>8001</v>
          </cell>
          <cell r="AB37" t="str">
            <v>NO</v>
          </cell>
          <cell r="AC37" t="str">
            <v>NO</v>
          </cell>
          <cell r="AD37" t="str">
            <v>YES</v>
          </cell>
          <cell r="AE37" t="str">
            <v>NO</v>
          </cell>
          <cell r="AF37" t="str">
            <v>NO</v>
          </cell>
          <cell r="AH37" t="str">
            <v>CBD</v>
          </cell>
          <cell r="AI37" t="str">
            <v>Urban</v>
          </cell>
          <cell r="AJ37" t="str">
            <v>Short rural</v>
          </cell>
          <cell r="AK37" t="str">
            <v>Long rural</v>
          </cell>
        </row>
        <row r="38">
          <cell r="B38" t="str">
            <v>JGN</v>
          </cell>
          <cell r="C38" t="str">
            <v>Jemena Gas Networks (NSW) Ltd</v>
          </cell>
          <cell r="D38" t="str">
            <v>003 004 322</v>
          </cell>
          <cell r="E38" t="str">
            <v>NSW</v>
          </cell>
          <cell r="F38" t="str">
            <v>Gas</v>
          </cell>
          <cell r="G38" t="str">
            <v>Distribution</v>
          </cell>
          <cell r="H38" t="str">
            <v>Weighted average price cap</v>
          </cell>
          <cell r="I38" t="str">
            <v>Financial</v>
          </cell>
          <cell r="J38" t="str">
            <v>June</v>
          </cell>
          <cell r="K38">
            <v>5</v>
          </cell>
          <cell r="L38">
            <v>5</v>
          </cell>
          <cell r="AB38" t="str">
            <v>n/a</v>
          </cell>
          <cell r="AC38" t="str">
            <v>n/a</v>
          </cell>
          <cell r="AD38" t="str">
            <v>n/a</v>
          </cell>
          <cell r="AE38" t="str">
            <v>n/a</v>
          </cell>
          <cell r="AF38" t="str">
            <v>n/a</v>
          </cell>
          <cell r="AH38" t="str">
            <v>CBD</v>
          </cell>
          <cell r="AI38" t="str">
            <v>Urban</v>
          </cell>
          <cell r="AJ38" t="str">
            <v>Short rural</v>
          </cell>
          <cell r="AK38" t="str">
            <v>Long rural</v>
          </cell>
        </row>
        <row r="39">
          <cell r="B39" t="str">
            <v>Multinet Gas</v>
          </cell>
          <cell r="C39" t="str">
            <v>Multinet Gas (DB No.1) Pty Ltd (ACN 086 026 986), Multinet Gas (DB No.2) Pty Ltd (ACN 086 230 122)</v>
          </cell>
          <cell r="D39" t="str">
            <v>086026986</v>
          </cell>
          <cell r="E39" t="str">
            <v>Vic</v>
          </cell>
          <cell r="F39" t="str">
            <v>Gas</v>
          </cell>
          <cell r="G39" t="str">
            <v>Distribution</v>
          </cell>
          <cell r="H39" t="str">
            <v>Weighted average price cap</v>
          </cell>
          <cell r="I39" t="str">
            <v>Calendar</v>
          </cell>
          <cell r="J39" t="str">
            <v>December</v>
          </cell>
          <cell r="K39">
            <v>5</v>
          </cell>
          <cell r="L39">
            <v>5</v>
          </cell>
          <cell r="M39" t="str">
            <v>x</v>
          </cell>
          <cell r="O39" t="str">
            <v>43-45 Centreway</v>
          </cell>
          <cell r="Q39" t="str">
            <v>MT WAVERLEY</v>
          </cell>
          <cell r="R39" t="str">
            <v>Vic</v>
          </cell>
          <cell r="S39">
            <v>3149</v>
          </cell>
          <cell r="AB39" t="str">
            <v>n/a</v>
          </cell>
          <cell r="AC39" t="str">
            <v>n/a</v>
          </cell>
          <cell r="AD39" t="str">
            <v>n/a</v>
          </cell>
          <cell r="AE39" t="str">
            <v>n/a</v>
          </cell>
          <cell r="AF39" t="str">
            <v>n/a</v>
          </cell>
          <cell r="AH39" t="str">
            <v>CBD</v>
          </cell>
          <cell r="AI39" t="str">
            <v>Urban</v>
          </cell>
          <cell r="AJ39" t="str">
            <v>Short rural</v>
          </cell>
          <cell r="AK39" t="str">
            <v>Long rural</v>
          </cell>
        </row>
        <row r="40">
          <cell r="B40" t="str">
            <v>Murraylink</v>
          </cell>
          <cell r="C40" t="str">
            <v>Murraylink</v>
          </cell>
          <cell r="D40">
            <v>79181207909</v>
          </cell>
          <cell r="E40" t="str">
            <v>SA</v>
          </cell>
          <cell r="F40" t="str">
            <v>Electricity</v>
          </cell>
          <cell r="G40" t="str">
            <v>Transmission</v>
          </cell>
          <cell r="H40" t="str">
            <v>Revenue cap</v>
          </cell>
          <cell r="I40" t="str">
            <v>Financial</v>
          </cell>
          <cell r="J40" t="str">
            <v>June</v>
          </cell>
          <cell r="K40">
            <v>5</v>
          </cell>
          <cell r="L40">
            <v>5</v>
          </cell>
          <cell r="M40">
            <v>5</v>
          </cell>
          <cell r="N40" t="str">
            <v>transmission determination</v>
          </cell>
          <cell r="O40" t="str">
            <v>Level 19</v>
          </cell>
          <cell r="P40" t="str">
            <v>580 George Street</v>
          </cell>
          <cell r="Q40" t="str">
            <v>SYDNEY</v>
          </cell>
          <cell r="R40" t="str">
            <v>NSW</v>
          </cell>
          <cell r="S40">
            <v>2000</v>
          </cell>
          <cell r="T40" t="str">
            <v>PO Box R41</v>
          </cell>
          <cell r="V40" t="str">
            <v>ROYAL EXCHANGE</v>
          </cell>
          <cell r="W40" t="str">
            <v>NSW</v>
          </cell>
          <cell r="X40">
            <v>1225</v>
          </cell>
          <cell r="AB40" t="str">
            <v>n/a</v>
          </cell>
          <cell r="AC40" t="str">
            <v>n/a</v>
          </cell>
          <cell r="AD40" t="str">
            <v>n/a</v>
          </cell>
          <cell r="AE40" t="str">
            <v>n/a</v>
          </cell>
          <cell r="AF40" t="str">
            <v>n/a</v>
          </cell>
          <cell r="AH40" t="str">
            <v>CBD</v>
          </cell>
          <cell r="AI40" t="str">
            <v>Urban</v>
          </cell>
          <cell r="AJ40" t="str">
            <v>Short rural</v>
          </cell>
          <cell r="AK40" t="str">
            <v>Long rural</v>
          </cell>
        </row>
        <row r="41">
          <cell r="B41" t="str">
            <v>Power and Water</v>
          </cell>
          <cell r="C41" t="str">
            <v>Power and Water Corporation</v>
          </cell>
          <cell r="D41">
            <v>15947352360</v>
          </cell>
          <cell r="E41" t="str">
            <v>NT</v>
          </cell>
          <cell r="F41" t="str">
            <v>Electricity</v>
          </cell>
          <cell r="G41" t="str">
            <v>Distribution</v>
          </cell>
          <cell r="H41" t="str">
            <v>Revenue cap</v>
          </cell>
          <cell r="I41" t="str">
            <v>Financial</v>
          </cell>
          <cell r="J41" t="str">
            <v>June</v>
          </cell>
          <cell r="K41">
            <v>5</v>
          </cell>
          <cell r="L41">
            <v>5</v>
          </cell>
          <cell r="M41" t="str">
            <v>x</v>
          </cell>
          <cell r="N41" t="str">
            <v>distribution determination</v>
          </cell>
          <cell r="O41" t="str">
            <v>GPO Box 1921</v>
          </cell>
          <cell r="Q41" t="str">
            <v>DARWIN</v>
          </cell>
          <cell r="R41" t="str">
            <v>NT</v>
          </cell>
          <cell r="S41">
            <v>801</v>
          </cell>
          <cell r="T41" t="str">
            <v>GPO Box 1921</v>
          </cell>
          <cell r="V41" t="str">
            <v>DARWIN</v>
          </cell>
          <cell r="W41" t="str">
            <v>NT</v>
          </cell>
          <cell r="X41">
            <v>801</v>
          </cell>
          <cell r="AB41" t="str">
            <v>YES</v>
          </cell>
          <cell r="AC41" t="str">
            <v>YES</v>
          </cell>
          <cell r="AD41" t="str">
            <v>YES</v>
          </cell>
          <cell r="AE41" t="str">
            <v>YES</v>
          </cell>
          <cell r="AF41" t="str">
            <v>NO</v>
          </cell>
          <cell r="AH41" t="str">
            <v>CBD</v>
          </cell>
          <cell r="AI41" t="str">
            <v>Urban</v>
          </cell>
          <cell r="AJ41" t="str">
            <v>Short rural</v>
          </cell>
          <cell r="AK41" t="str">
            <v>Long rural</v>
          </cell>
        </row>
        <row r="42">
          <cell r="B42" t="str">
            <v>Powercor Australia</v>
          </cell>
          <cell r="C42" t="str">
            <v>Powercor Australia</v>
          </cell>
          <cell r="D42">
            <v>89064651109</v>
          </cell>
          <cell r="E42" t="str">
            <v>Vic</v>
          </cell>
          <cell r="F42" t="str">
            <v>Electricity</v>
          </cell>
          <cell r="G42" t="str">
            <v>Distribution</v>
          </cell>
          <cell r="H42" t="str">
            <v>Revenue cap</v>
          </cell>
          <cell r="I42" t="str">
            <v>Calendar</v>
          </cell>
          <cell r="J42" t="str">
            <v>December</v>
          </cell>
          <cell r="K42">
            <v>5</v>
          </cell>
          <cell r="L42">
            <v>5</v>
          </cell>
          <cell r="M42">
            <v>2</v>
          </cell>
          <cell r="N42" t="str">
            <v>2016-20 Distribution Determination</v>
          </cell>
          <cell r="O42" t="str">
            <v>40 Market Street</v>
          </cell>
          <cell r="Q42" t="str">
            <v>MELBOURNE</v>
          </cell>
          <cell r="R42" t="str">
            <v>Vic</v>
          </cell>
          <cell r="S42">
            <v>3000</v>
          </cell>
          <cell r="T42" t="str">
            <v>Locked bag 14090</v>
          </cell>
          <cell r="V42" t="str">
            <v>MELBOURNE</v>
          </cell>
          <cell r="W42" t="str">
            <v>VIC</v>
          </cell>
          <cell r="X42">
            <v>8001</v>
          </cell>
          <cell r="AD42" t="str">
            <v>YES</v>
          </cell>
          <cell r="AE42" t="str">
            <v>YES</v>
          </cell>
          <cell r="AF42" t="str">
            <v>NO</v>
          </cell>
          <cell r="AH42" t="str">
            <v>CBD</v>
          </cell>
          <cell r="AI42" t="str">
            <v>Urban</v>
          </cell>
          <cell r="AJ42" t="str">
            <v>Short rural</v>
          </cell>
          <cell r="AK42" t="str">
            <v>Long rural</v>
          </cell>
        </row>
        <row r="43">
          <cell r="B43" t="str">
            <v>Powerlink</v>
          </cell>
          <cell r="C43" t="str">
            <v>Queensland Electricity Transmission Corporation Limited trading as Powerlink Queensland</v>
          </cell>
          <cell r="D43">
            <v>82078849233</v>
          </cell>
          <cell r="E43" t="str">
            <v>Qld</v>
          </cell>
          <cell r="F43" t="str">
            <v>Electricity</v>
          </cell>
          <cell r="G43" t="str">
            <v>Transmission</v>
          </cell>
          <cell r="H43" t="str">
            <v>Revenue cap</v>
          </cell>
          <cell r="I43" t="str">
            <v>Financial</v>
          </cell>
          <cell r="J43" t="str">
            <v>June</v>
          </cell>
          <cell r="K43">
            <v>5</v>
          </cell>
          <cell r="L43">
            <v>5</v>
          </cell>
          <cell r="M43">
            <v>5</v>
          </cell>
          <cell r="N43" t="str">
            <v>transmission determination</v>
          </cell>
          <cell r="O43" t="str">
            <v>33 Harold St</v>
          </cell>
          <cell r="Q43" t="str">
            <v>VIRGINIA</v>
          </cell>
          <cell r="R43" t="str">
            <v>Qld</v>
          </cell>
          <cell r="S43">
            <v>4014</v>
          </cell>
          <cell r="T43" t="str">
            <v>PO Box 1193</v>
          </cell>
          <cell r="V43" t="str">
            <v>VIRGINIA</v>
          </cell>
          <cell r="W43" t="str">
            <v>QLD</v>
          </cell>
          <cell r="X43">
            <v>4014</v>
          </cell>
          <cell r="AB43" t="str">
            <v>n/a</v>
          </cell>
          <cell r="AC43" t="str">
            <v>n/a</v>
          </cell>
          <cell r="AD43" t="str">
            <v>n/a</v>
          </cell>
          <cell r="AE43" t="str">
            <v>n/a</v>
          </cell>
          <cell r="AF43" t="str">
            <v>n/a</v>
          </cell>
          <cell r="AH43" t="str">
            <v>CBD</v>
          </cell>
          <cell r="AI43" t="str">
            <v>Urban</v>
          </cell>
          <cell r="AJ43" t="str">
            <v>Short rural</v>
          </cell>
          <cell r="AK43" t="str">
            <v>Long rural</v>
          </cell>
        </row>
        <row r="44">
          <cell r="B44" t="str">
            <v>Roma to Brisbane Pipeline</v>
          </cell>
          <cell r="C44" t="str">
            <v>APT Petroleum Pipelines Limited t/a Roma to Brisbane Pipeline</v>
          </cell>
          <cell r="D44" t="str">
            <v>009 737 393</v>
          </cell>
          <cell r="E44" t="str">
            <v>Qld</v>
          </cell>
          <cell r="F44" t="str">
            <v>Gas</v>
          </cell>
          <cell r="G44" t="str">
            <v>Transmission</v>
          </cell>
          <cell r="H44" t="str">
            <v>Weighted average price cap</v>
          </cell>
          <cell r="I44" t="str">
            <v>Financial</v>
          </cell>
          <cell r="J44" t="str">
            <v>June</v>
          </cell>
          <cell r="K44">
            <v>5</v>
          </cell>
          <cell r="L44">
            <v>5</v>
          </cell>
          <cell r="M44" t="str">
            <v>x</v>
          </cell>
          <cell r="N44" t="str">
            <v>n/a</v>
          </cell>
          <cell r="O44" t="str">
            <v>580 George Street</v>
          </cell>
          <cell r="Q44" t="str">
            <v>SYDNEY</v>
          </cell>
          <cell r="R44" t="str">
            <v>NSW</v>
          </cell>
          <cell r="S44">
            <v>2000</v>
          </cell>
          <cell r="T44" t="str">
            <v>PO Box R41</v>
          </cell>
          <cell r="V44" t="str">
            <v>ROYAL EXCHANGE</v>
          </cell>
          <cell r="W44" t="str">
            <v>NSW</v>
          </cell>
          <cell r="X44">
            <v>1225</v>
          </cell>
          <cell r="AB44" t="str">
            <v>n/a</v>
          </cell>
          <cell r="AC44" t="str">
            <v>n/a</v>
          </cell>
          <cell r="AD44" t="str">
            <v>n/a</v>
          </cell>
          <cell r="AE44" t="str">
            <v>n/a</v>
          </cell>
          <cell r="AF44" t="str">
            <v>n/a</v>
          </cell>
          <cell r="AH44" t="str">
            <v>CBD</v>
          </cell>
          <cell r="AI44" t="str">
            <v>Urban</v>
          </cell>
          <cell r="AJ44" t="str">
            <v>Short rural</v>
          </cell>
          <cell r="AK44" t="str">
            <v>Long rural</v>
          </cell>
        </row>
        <row r="45">
          <cell r="B45" t="str">
            <v>SA Power Networks</v>
          </cell>
          <cell r="C45" t="str">
            <v>SA Power Networks</v>
          </cell>
          <cell r="D45">
            <v>13332330749</v>
          </cell>
          <cell r="E45" t="str">
            <v>SA</v>
          </cell>
          <cell r="F45" t="str">
            <v>Electricity</v>
          </cell>
          <cell r="G45" t="str">
            <v>Distribution</v>
          </cell>
          <cell r="H45" t="str">
            <v>Revenue cap</v>
          </cell>
          <cell r="I45" t="str">
            <v>Financial</v>
          </cell>
          <cell r="J45" t="str">
            <v>June</v>
          </cell>
          <cell r="K45">
            <v>5</v>
          </cell>
          <cell r="L45">
            <v>5</v>
          </cell>
          <cell r="M45">
            <v>5</v>
          </cell>
          <cell r="N45" t="str">
            <v>2015-20 Distribution Determination</v>
          </cell>
          <cell r="O45" t="str">
            <v>1 Anzac Highway</v>
          </cell>
          <cell r="Q45" t="str">
            <v>KESWICK</v>
          </cell>
          <cell r="R45" t="str">
            <v>SA</v>
          </cell>
          <cell r="S45">
            <v>5035</v>
          </cell>
          <cell r="T45" t="str">
            <v>GPO Box 77</v>
          </cell>
          <cell r="V45" t="str">
            <v>ADELAIDE</v>
          </cell>
          <cell r="W45" t="str">
            <v>SA</v>
          </cell>
          <cell r="X45">
            <v>5000</v>
          </cell>
          <cell r="AB45" t="str">
            <v>NO</v>
          </cell>
          <cell r="AC45" t="str">
            <v>NO</v>
          </cell>
          <cell r="AD45" t="str">
            <v>YES</v>
          </cell>
          <cell r="AE45" t="str">
            <v>YES</v>
          </cell>
          <cell r="AF45" t="str">
            <v>NO</v>
          </cell>
          <cell r="AH45" t="str">
            <v>CBD</v>
          </cell>
          <cell r="AI45" t="str">
            <v>Urban</v>
          </cell>
          <cell r="AJ45" t="str">
            <v>Short rural</v>
          </cell>
          <cell r="AK45" t="str">
            <v>Long rural</v>
          </cell>
        </row>
        <row r="46">
          <cell r="B46" t="str">
            <v>TasNetworks (D)</v>
          </cell>
          <cell r="C46" t="str">
            <v>TasNetworks (D)</v>
          </cell>
          <cell r="D46">
            <v>24167357299</v>
          </cell>
          <cell r="E46" t="str">
            <v>Tas</v>
          </cell>
          <cell r="F46" t="str">
            <v>Electricity</v>
          </cell>
          <cell r="G46" t="str">
            <v>Distribution</v>
          </cell>
          <cell r="H46" t="str">
            <v>Revenue cap</v>
          </cell>
          <cell r="I46" t="str">
            <v>Financial</v>
          </cell>
          <cell r="J46" t="str">
            <v>June</v>
          </cell>
          <cell r="K46">
            <v>5</v>
          </cell>
          <cell r="L46">
            <v>5</v>
          </cell>
          <cell r="M46">
            <v>5</v>
          </cell>
          <cell r="N46" t="str">
            <v>distribution determination</v>
          </cell>
          <cell r="O46" t="str">
            <v>1-7 Maria Street</v>
          </cell>
          <cell r="Q46" t="str">
            <v>LENAH VALLEY</v>
          </cell>
          <cell r="R46" t="str">
            <v>Tas</v>
          </cell>
          <cell r="S46">
            <v>7008</v>
          </cell>
          <cell r="T46" t="str">
            <v>PO Box 606</v>
          </cell>
          <cell r="V46" t="str">
            <v>MOONAH</v>
          </cell>
          <cell r="W46" t="str">
            <v>Tas</v>
          </cell>
          <cell r="X46">
            <v>7009</v>
          </cell>
          <cell r="AB46" t="str">
            <v>YES</v>
          </cell>
          <cell r="AC46" t="str">
            <v>YES</v>
          </cell>
          <cell r="AD46" t="str">
            <v>YES</v>
          </cell>
          <cell r="AE46" t="str">
            <v>YES</v>
          </cell>
          <cell r="AF46" t="str">
            <v>YES</v>
          </cell>
          <cell r="AH46" t="str">
            <v>Critical Infrastructure</v>
          </cell>
          <cell r="AI46" t="str">
            <v>High density commercial</v>
          </cell>
          <cell r="AJ46" t="str">
            <v>Urban</v>
          </cell>
          <cell r="AK46" t="str">
            <v>High density rural</v>
          </cell>
          <cell r="AL46" t="str">
            <v>Low density rural</v>
          </cell>
        </row>
        <row r="47">
          <cell r="B47" t="str">
            <v>TasNetworks (T)</v>
          </cell>
          <cell r="C47" t="str">
            <v>TasNetworks (T)</v>
          </cell>
          <cell r="D47">
            <v>24167357299</v>
          </cell>
          <cell r="E47" t="str">
            <v>Tas</v>
          </cell>
          <cell r="F47" t="str">
            <v>Electricity</v>
          </cell>
          <cell r="G47" t="str">
            <v>Transmission</v>
          </cell>
          <cell r="H47" t="str">
            <v>Revenue cap</v>
          </cell>
          <cell r="I47" t="str">
            <v>Financial</v>
          </cell>
          <cell r="J47" t="str">
            <v>June</v>
          </cell>
          <cell r="K47">
            <v>5</v>
          </cell>
          <cell r="L47">
            <v>5</v>
          </cell>
          <cell r="M47">
            <v>5</v>
          </cell>
          <cell r="N47" t="str">
            <v>transmission determination</v>
          </cell>
          <cell r="O47" t="str">
            <v>1-7 Maria Street</v>
          </cell>
          <cell r="Q47" t="str">
            <v>LENAH VALLEY</v>
          </cell>
          <cell r="R47" t="str">
            <v>Tas</v>
          </cell>
          <cell r="S47">
            <v>7008</v>
          </cell>
          <cell r="T47" t="str">
            <v>PO Box 606</v>
          </cell>
          <cell r="V47" t="str">
            <v>MOONAH</v>
          </cell>
          <cell r="W47" t="str">
            <v>Tas</v>
          </cell>
          <cell r="X47">
            <v>7009</v>
          </cell>
          <cell r="AB47" t="str">
            <v>n/a</v>
          </cell>
          <cell r="AC47" t="str">
            <v>n/a</v>
          </cell>
          <cell r="AD47" t="str">
            <v>n/a</v>
          </cell>
          <cell r="AE47" t="str">
            <v>n/a</v>
          </cell>
          <cell r="AF47" t="str">
            <v>n/a</v>
          </cell>
          <cell r="AH47" t="str">
            <v>CBD</v>
          </cell>
          <cell r="AI47" t="str">
            <v>Urban</v>
          </cell>
          <cell r="AJ47" t="str">
            <v>Short rural</v>
          </cell>
          <cell r="AK47" t="str">
            <v>Long rural</v>
          </cell>
        </row>
        <row r="48">
          <cell r="B48" t="str">
            <v>TransGrid</v>
          </cell>
          <cell r="C48" t="str">
            <v>NSW Electricity Networks Operations Pty Ltd trading as TransGrid</v>
          </cell>
          <cell r="D48">
            <v>70250995390</v>
          </cell>
          <cell r="E48" t="str">
            <v>NSW</v>
          </cell>
          <cell r="F48" t="str">
            <v>Electricity</v>
          </cell>
          <cell r="G48" t="str">
            <v>Transmission</v>
          </cell>
          <cell r="H48" t="str">
            <v>Revenue cap</v>
          </cell>
          <cell r="I48" t="str">
            <v>Financial</v>
          </cell>
          <cell r="J48" t="str">
            <v>June</v>
          </cell>
          <cell r="K48">
            <v>5</v>
          </cell>
          <cell r="L48">
            <v>4</v>
          </cell>
          <cell r="M48">
            <v>5</v>
          </cell>
          <cell r="N48" t="str">
            <v>transmission determination</v>
          </cell>
          <cell r="O48" t="str">
            <v>180 Thomas Street</v>
          </cell>
          <cell r="Q48" t="str">
            <v>SYDNEY</v>
          </cell>
          <cell r="R48" t="str">
            <v>NSW</v>
          </cell>
          <cell r="S48">
            <v>2000</v>
          </cell>
          <cell r="T48" t="str">
            <v>PO Box A1000</v>
          </cell>
          <cell r="V48" t="str">
            <v>SYDNEY SOUTH</v>
          </cell>
          <cell r="W48" t="str">
            <v>NSW</v>
          </cell>
          <cell r="X48">
            <v>1235</v>
          </cell>
          <cell r="AB48" t="str">
            <v>n/a</v>
          </cell>
          <cell r="AC48" t="str">
            <v>n/a</v>
          </cell>
          <cell r="AD48" t="str">
            <v>n/a</v>
          </cell>
          <cell r="AE48" t="str">
            <v>n/a</v>
          </cell>
          <cell r="AF48" t="str">
            <v>n/a</v>
          </cell>
          <cell r="AH48" t="str">
            <v>CBD</v>
          </cell>
          <cell r="AI48" t="str">
            <v>Urban</v>
          </cell>
          <cell r="AJ48" t="str">
            <v>Short rural</v>
          </cell>
          <cell r="AK48" t="str">
            <v>Long rural</v>
          </cell>
        </row>
        <row r="49">
          <cell r="B49" t="str">
            <v>United Energy</v>
          </cell>
          <cell r="C49" t="str">
            <v>United Energy</v>
          </cell>
          <cell r="D49">
            <v>70064651029</v>
          </cell>
          <cell r="E49" t="str">
            <v>Vic</v>
          </cell>
          <cell r="F49" t="str">
            <v>Electricity</v>
          </cell>
          <cell r="G49" t="str">
            <v>Distribution</v>
          </cell>
          <cell r="H49" t="str">
            <v>Revenue cap</v>
          </cell>
          <cell r="I49" t="str">
            <v>Calendar</v>
          </cell>
          <cell r="J49" t="str">
            <v>December</v>
          </cell>
          <cell r="K49">
            <v>5</v>
          </cell>
          <cell r="L49">
            <v>5</v>
          </cell>
          <cell r="M49">
            <v>2</v>
          </cell>
          <cell r="N49" t="str">
            <v>2016-20 Distribution Determination</v>
          </cell>
          <cell r="O49" t="str">
            <v>Level 3</v>
          </cell>
          <cell r="P49" t="str">
            <v>6 Nexus Court</v>
          </cell>
          <cell r="Q49" t="str">
            <v>MULGRAVE</v>
          </cell>
          <cell r="R49" t="str">
            <v>Vic</v>
          </cell>
          <cell r="S49">
            <v>3149</v>
          </cell>
          <cell r="T49" t="str">
            <v>PO Box 449</v>
          </cell>
          <cell r="V49" t="str">
            <v>MOUNT WAVERLEY</v>
          </cell>
          <cell r="W49" t="str">
            <v>VIC</v>
          </cell>
          <cell r="X49">
            <v>3170</v>
          </cell>
          <cell r="AB49" t="str">
            <v>NO</v>
          </cell>
          <cell r="AC49" t="str">
            <v>NO</v>
          </cell>
          <cell r="AD49" t="str">
            <v>YES</v>
          </cell>
          <cell r="AE49" t="str">
            <v>NO</v>
          </cell>
          <cell r="AF49" t="str">
            <v>NO</v>
          </cell>
          <cell r="AH49" t="str">
            <v>CBD</v>
          </cell>
          <cell r="AI49" t="str">
            <v>Urban</v>
          </cell>
          <cell r="AJ49" t="str">
            <v>Short rural</v>
          </cell>
          <cell r="AK49" t="str">
            <v>Long rural</v>
          </cell>
        </row>
        <row r="50">
          <cell r="B50" t="str">
            <v>Western Power (D)</v>
          </cell>
          <cell r="C50" t="str">
            <v>Western Power (D)</v>
          </cell>
          <cell r="D50">
            <v>18540492861</v>
          </cell>
          <cell r="E50" t="str">
            <v>WA</v>
          </cell>
          <cell r="F50" t="str">
            <v>Electricity</v>
          </cell>
          <cell r="G50" t="str">
            <v>Distribution</v>
          </cell>
          <cell r="H50" t="str">
            <v>Revenue cap</v>
          </cell>
          <cell r="I50" t="str">
            <v>Financial</v>
          </cell>
          <cell r="J50" t="str">
            <v>June</v>
          </cell>
          <cell r="K50">
            <v>12</v>
          </cell>
          <cell r="L50">
            <v>4</v>
          </cell>
          <cell r="M50" t="str">
            <v>x</v>
          </cell>
          <cell r="N50" t="str">
            <v>distribution determination</v>
          </cell>
          <cell r="O50" t="str">
            <v>363 Wellington Street</v>
          </cell>
          <cell r="Q50" t="str">
            <v>PERTH</v>
          </cell>
          <cell r="R50" t="str">
            <v>WA</v>
          </cell>
          <cell r="S50">
            <v>6000</v>
          </cell>
          <cell r="T50" t="str">
            <v>GPO Box L921</v>
          </cell>
          <cell r="V50" t="str">
            <v>PERTH</v>
          </cell>
          <cell r="W50" t="str">
            <v>WA</v>
          </cell>
          <cell r="X50">
            <v>6842</v>
          </cell>
          <cell r="AB50" t="str">
            <v>NO</v>
          </cell>
          <cell r="AC50" t="str">
            <v>NO</v>
          </cell>
          <cell r="AD50" t="str">
            <v>YES</v>
          </cell>
          <cell r="AE50" t="str">
            <v>YES</v>
          </cell>
          <cell r="AF50" t="str">
            <v>NO</v>
          </cell>
          <cell r="AH50" t="str">
            <v>CBD</v>
          </cell>
          <cell r="AI50" t="str">
            <v>Urban</v>
          </cell>
          <cell r="AJ50" t="str">
            <v>Short rural</v>
          </cell>
          <cell r="AK50" t="str">
            <v>Long rural</v>
          </cell>
        </row>
        <row r="51">
          <cell r="B51" t="str">
            <v>Western Power (T)</v>
          </cell>
          <cell r="C51" t="str">
            <v>Western Power (T)</v>
          </cell>
          <cell r="D51">
            <v>18540492861</v>
          </cell>
          <cell r="E51" t="str">
            <v>WA</v>
          </cell>
          <cell r="F51" t="str">
            <v>Electricity</v>
          </cell>
          <cell r="G51" t="str">
            <v>Transmission</v>
          </cell>
          <cell r="H51" t="str">
            <v>Revenue cap</v>
          </cell>
          <cell r="I51" t="str">
            <v>Financial</v>
          </cell>
          <cell r="J51" t="str">
            <v>June</v>
          </cell>
          <cell r="K51">
            <v>12</v>
          </cell>
          <cell r="L51">
            <v>4</v>
          </cell>
          <cell r="M51" t="str">
            <v>x</v>
          </cell>
          <cell r="N51" t="str">
            <v>transmission determination</v>
          </cell>
          <cell r="R51" t="str">
            <v>WA</v>
          </cell>
          <cell r="AB51" t="str">
            <v>n/a</v>
          </cell>
          <cell r="AC51" t="str">
            <v>n/a</v>
          </cell>
          <cell r="AD51" t="str">
            <v>n/a</v>
          </cell>
          <cell r="AE51" t="str">
            <v>n/a</v>
          </cell>
          <cell r="AF51" t="str">
            <v>n/a</v>
          </cell>
          <cell r="AH51" t="str">
            <v>CBD</v>
          </cell>
          <cell r="AI51" t="str">
            <v>Urban</v>
          </cell>
          <cell r="AJ51" t="str">
            <v>Short rural</v>
          </cell>
          <cell r="AK51" t="str">
            <v>Long rural</v>
          </cell>
        </row>
        <row r="57">
          <cell r="B57" t="str">
            <v>ARR</v>
          </cell>
          <cell r="C57" t="str">
            <v>ANNUAL REPORTING STATEMENT</v>
          </cell>
          <cell r="E57" t="str">
            <v>2018</v>
          </cell>
        </row>
        <row r="58">
          <cell r="B58" t="str">
            <v>CA</v>
          </cell>
          <cell r="C58" t="str">
            <v>CATEGORY ANALYSIS</v>
          </cell>
          <cell r="E58" t="str">
            <v>2018</v>
          </cell>
        </row>
        <row r="59">
          <cell r="B59" t="str">
            <v>CPI</v>
          </cell>
          <cell r="C59" t="str">
            <v>CPI</v>
          </cell>
        </row>
        <row r="60">
          <cell r="B60" t="str">
            <v>EB</v>
          </cell>
          <cell r="C60" t="str">
            <v>ECONOMIC BENCHMARKING</v>
          </cell>
          <cell r="E60" t="str">
            <v>2018</v>
          </cell>
        </row>
        <row r="61">
          <cell r="B61" t="str">
            <v>PTRM</v>
          </cell>
          <cell r="C61" t="str">
            <v>POST TAX REVENUE MODEL</v>
          </cell>
          <cell r="E61" t="str">
            <v>2024</v>
          </cell>
        </row>
        <row r="62">
          <cell r="B62" t="str">
            <v>Reset</v>
          </cell>
          <cell r="C62" t="str">
            <v>REGULATORY REPORTING STATEMENT</v>
          </cell>
          <cell r="E62" t="str">
            <v>2024</v>
          </cell>
        </row>
        <row r="63">
          <cell r="B63" t="str">
            <v>RFM</v>
          </cell>
          <cell r="C63" t="str">
            <v>ROLL FORWARD MODEL</v>
          </cell>
          <cell r="E63" t="str">
            <v>2018</v>
          </cell>
        </row>
        <row r="64">
          <cell r="B64" t="str">
            <v>WACC</v>
          </cell>
          <cell r="C64" t="str">
            <v>WEIGHTED AVERAGE COST OF CAPITAL</v>
          </cell>
          <cell r="E64" t="str">
            <v>2024</v>
          </cell>
        </row>
        <row r="67">
          <cell r="B67" t="str">
            <v>Actual</v>
          </cell>
        </row>
        <row r="68">
          <cell r="B68" t="str">
            <v>Estimate</v>
          </cell>
        </row>
        <row r="69">
          <cell r="B69" t="str">
            <v>Consolidated</v>
          </cell>
        </row>
        <row r="70">
          <cell r="B70" t="str">
            <v>Recast</v>
          </cell>
        </row>
        <row r="71">
          <cell r="B71" t="str">
            <v>Public</v>
          </cell>
        </row>
        <row r="75">
          <cell r="B75" t="str">
            <v>After appeal</v>
          </cell>
        </row>
        <row r="76">
          <cell r="B76" t="str">
            <v>Draft decision</v>
          </cell>
        </row>
        <row r="77">
          <cell r="B77" t="str">
            <v>Final decision</v>
          </cell>
        </row>
        <row r="78">
          <cell r="B78" t="str">
            <v>PTRM update 1</v>
          </cell>
        </row>
        <row r="79">
          <cell r="B79" t="str">
            <v>PTRM update 2</v>
          </cell>
        </row>
        <row r="80">
          <cell r="B80" t="str">
            <v>PTRM update 3</v>
          </cell>
        </row>
        <row r="81">
          <cell r="B81" t="str">
            <v>PTRM update 4</v>
          </cell>
        </row>
        <row r="82">
          <cell r="B82" t="str">
            <v>PTRM update 5</v>
          </cell>
        </row>
        <row r="83">
          <cell r="B83" t="str">
            <v>PTRM update 6</v>
          </cell>
        </row>
        <row r="84">
          <cell r="B84" t="str">
            <v>PTRM update 7</v>
          </cell>
        </row>
        <row r="85">
          <cell r="B85" t="str">
            <v>Regulatory proposal</v>
          </cell>
        </row>
        <row r="86">
          <cell r="B86" t="str">
            <v>Reporting</v>
          </cell>
        </row>
        <row r="87">
          <cell r="B87" t="str">
            <v>Revised regulatory proposal</v>
          </cell>
        </row>
        <row r="95">
          <cell r="B95">
            <v>1</v>
          </cell>
          <cell r="C95" t="str">
            <v>dms_FRCP_y1</v>
          </cell>
          <cell r="D95">
            <v>1</v>
          </cell>
          <cell r="E95" t="str">
            <v>CRCP_y1</v>
          </cell>
          <cell r="F95" t="str">
            <v>2020-21</v>
          </cell>
          <cell r="H95" t="str">
            <v>2019-20</v>
          </cell>
          <cell r="J95">
            <v>1</v>
          </cell>
          <cell r="M95" t="str">
            <v>2017-18</v>
          </cell>
          <cell r="O95">
            <v>2018</v>
          </cell>
        </row>
        <row r="96">
          <cell r="B96">
            <v>2</v>
          </cell>
          <cell r="C96" t="str">
            <v>dms_FRCP_y2</v>
          </cell>
          <cell r="D96">
            <v>2</v>
          </cell>
          <cell r="E96" t="str">
            <v>CRCP_y2</v>
          </cell>
          <cell r="F96" t="str">
            <v>2021-22</v>
          </cell>
          <cell r="H96" t="str">
            <v>2018-19</v>
          </cell>
          <cell r="J96">
            <v>2</v>
          </cell>
          <cell r="M96" t="str">
            <v>2018-19</v>
          </cell>
          <cell r="O96">
            <v>2019</v>
          </cell>
        </row>
        <row r="97">
          <cell r="B97">
            <v>3</v>
          </cell>
          <cell r="C97" t="str">
            <v>=IF(dms_Model="ARR",15,9)</v>
          </cell>
          <cell r="D97">
            <v>3</v>
          </cell>
          <cell r="E97" t="str">
            <v>=IF(dms_Model="ARR",15,9)</v>
          </cell>
          <cell r="F97" t="str">
            <v>2022-23</v>
          </cell>
          <cell r="H97" t="str">
            <v>2017-18</v>
          </cell>
          <cell r="J97">
            <v>3</v>
          </cell>
          <cell r="M97" t="str">
            <v>2019-20</v>
          </cell>
          <cell r="O97">
            <v>2020</v>
          </cell>
        </row>
        <row r="98">
          <cell r="B98">
            <v>4</v>
          </cell>
          <cell r="C98" t="str">
            <v>dms_FRCP_y4</v>
          </cell>
          <cell r="D98">
            <v>4</v>
          </cell>
          <cell r="E98" t="str">
            <v>CRCP_y4</v>
          </cell>
          <cell r="F98" t="str">
            <v>2023-24</v>
          </cell>
          <cell r="H98" t="str">
            <v>2016-17</v>
          </cell>
          <cell r="J98">
            <v>4</v>
          </cell>
          <cell r="M98" t="str">
            <v>2020-21</v>
          </cell>
          <cell r="O98">
            <v>2021</v>
          </cell>
        </row>
        <row r="99">
          <cell r="B99">
            <v>5</v>
          </cell>
          <cell r="C99" t="str">
            <v>dms_FRCP_y5</v>
          </cell>
          <cell r="D99">
            <v>5</v>
          </cell>
          <cell r="E99" t="str">
            <v>CRCP_y5</v>
          </cell>
          <cell r="F99" t="str">
            <v>2024-25</v>
          </cell>
          <cell r="H99" t="str">
            <v>2015-16</v>
          </cell>
          <cell r="J99">
            <v>5</v>
          </cell>
          <cell r="M99" t="str">
            <v>2021-22</v>
          </cell>
          <cell r="O99">
            <v>2022</v>
          </cell>
        </row>
        <row r="100">
          <cell r="B100">
            <v>6</v>
          </cell>
          <cell r="C100" t="str">
            <v>dms_FRCP_y6</v>
          </cell>
          <cell r="D100">
            <v>6</v>
          </cell>
          <cell r="E100" t="str">
            <v>CRCP_y6</v>
          </cell>
          <cell r="F100" t="str">
            <v>2025-26</v>
          </cell>
          <cell r="H100" t="str">
            <v>2014-15</v>
          </cell>
          <cell r="J100">
            <v>6</v>
          </cell>
          <cell r="M100" t="str">
            <v>2022-23</v>
          </cell>
          <cell r="O100">
            <v>2023</v>
          </cell>
        </row>
        <row r="101">
          <cell r="B101">
            <v>7</v>
          </cell>
          <cell r="C101" t="str">
            <v>dms_FRCP_y7</v>
          </cell>
          <cell r="D101">
            <v>7</v>
          </cell>
          <cell r="E101" t="str">
            <v>CRCP_y7</v>
          </cell>
          <cell r="F101" t="str">
            <v>2026-27</v>
          </cell>
          <cell r="H101" t="str">
            <v>2013-14</v>
          </cell>
          <cell r="J101">
            <v>7</v>
          </cell>
          <cell r="M101" t="str">
            <v>2023-24</v>
          </cell>
          <cell r="O101">
            <v>2024</v>
          </cell>
        </row>
        <row r="102">
          <cell r="B102">
            <v>8</v>
          </cell>
          <cell r="C102" t="str">
            <v>dms_FRCP_y8</v>
          </cell>
          <cell r="D102">
            <v>8</v>
          </cell>
          <cell r="E102" t="str">
            <v>CRCP_y8</v>
          </cell>
          <cell r="F102" t="str">
            <v>2027-28</v>
          </cell>
          <cell r="H102" t="str">
            <v>2012-13</v>
          </cell>
          <cell r="J102">
            <v>8</v>
          </cell>
          <cell r="M102" t="str">
            <v>2024-25</v>
          </cell>
          <cell r="O102">
            <v>2025</v>
          </cell>
        </row>
        <row r="103">
          <cell r="B103">
            <v>9</v>
          </cell>
          <cell r="C103" t="str">
            <v>dms_FRCP_y9</v>
          </cell>
          <cell r="D103">
            <v>9</v>
          </cell>
          <cell r="E103" t="str">
            <v>CRCP_y9</v>
          </cell>
          <cell r="F103" t="str">
            <v>2028-29</v>
          </cell>
          <cell r="H103" t="str">
            <v>2011-12</v>
          </cell>
          <cell r="J103">
            <v>9</v>
          </cell>
          <cell r="M103" t="str">
            <v>2025-26</v>
          </cell>
          <cell r="O103">
            <v>2026</v>
          </cell>
        </row>
        <row r="104">
          <cell r="B104">
            <v>10</v>
          </cell>
          <cell r="C104" t="str">
            <v>=IFERROR(IF(dms_Model="ARR",(MAX(0,dms_0608_LastRow-dms_0608_OffsetRows)),"not an ARR"),"6.8 not present")</v>
          </cell>
          <cell r="D104">
            <v>10</v>
          </cell>
          <cell r="E104" t="str">
            <v>=IFERROR(IF(dms_Model="ARR",(MAX(0,dms_0608_LastRow-dms_0608_OffsetRows)),"not an ARR"),"6.8 not present")</v>
          </cell>
          <cell r="F104" t="str">
            <v>2029-30</v>
          </cell>
          <cell r="H104" t="str">
            <v>2010-11</v>
          </cell>
          <cell r="J104">
            <v>10</v>
          </cell>
          <cell r="M104" t="str">
            <v>2026-27</v>
          </cell>
          <cell r="O104">
            <v>2027</v>
          </cell>
        </row>
        <row r="105">
          <cell r="B105">
            <v>11</v>
          </cell>
          <cell r="C105" t="str">
            <v>dms_FRCP_y11</v>
          </cell>
          <cell r="D105">
            <v>11</v>
          </cell>
          <cell r="E105" t="str">
            <v>CRCP_y11</v>
          </cell>
          <cell r="F105" t="str">
            <v>2030-31</v>
          </cell>
          <cell r="H105" t="str">
            <v>2009-10</v>
          </cell>
          <cell r="J105">
            <v>11</v>
          </cell>
          <cell r="M105" t="str">
            <v>2027-28</v>
          </cell>
          <cell r="O105">
            <v>2028</v>
          </cell>
        </row>
        <row r="106">
          <cell r="B106">
            <v>12</v>
          </cell>
          <cell r="C106" t="str">
            <v>dms_FRCP_y12</v>
          </cell>
          <cell r="D106">
            <v>12</v>
          </cell>
          <cell r="E106" t="str">
            <v>CRCP_y12</v>
          </cell>
          <cell r="F106" t="str">
            <v>2031-32</v>
          </cell>
          <cell r="H106" t="str">
            <v>2008-09</v>
          </cell>
          <cell r="J106">
            <v>12</v>
          </cell>
          <cell r="M106" t="str">
            <v>2028-29</v>
          </cell>
          <cell r="O106">
            <v>2029</v>
          </cell>
        </row>
        <row r="107">
          <cell r="B107">
            <v>13</v>
          </cell>
          <cell r="C107" t="str">
            <v>dms_FRCP_y13</v>
          </cell>
          <cell r="D107">
            <v>13</v>
          </cell>
          <cell r="E107" t="str">
            <v>CRCP_y13</v>
          </cell>
          <cell r="F107" t="str">
            <v>2032-33</v>
          </cell>
          <cell r="H107" t="str">
            <v>2007-08</v>
          </cell>
          <cell r="J107">
            <v>13</v>
          </cell>
          <cell r="M107" t="str">
            <v>2029-30</v>
          </cell>
          <cell r="O107">
            <v>2030</v>
          </cell>
        </row>
        <row r="108">
          <cell r="B108">
            <v>14</v>
          </cell>
          <cell r="C108" t="str">
            <v>dms_FRCP_y14</v>
          </cell>
          <cell r="D108">
            <v>14</v>
          </cell>
          <cell r="E108" t="str">
            <v>CRCP_y14</v>
          </cell>
          <cell r="F108" t="str">
            <v>2033-34</v>
          </cell>
          <cell r="H108" t="str">
            <v>2006-07</v>
          </cell>
          <cell r="J108">
            <v>14</v>
          </cell>
          <cell r="M108" t="str">
            <v>2030-31</v>
          </cell>
          <cell r="O108">
            <v>2031</v>
          </cell>
        </row>
        <row r="109">
          <cell r="B109">
            <v>15</v>
          </cell>
          <cell r="C109" t="str">
            <v>dms_FRCP_y15</v>
          </cell>
          <cell r="D109">
            <v>15</v>
          </cell>
          <cell r="E109" t="str">
            <v>CRCP_y15</v>
          </cell>
          <cell r="H109" t="str">
            <v>2005-06</v>
          </cell>
          <cell r="J109">
            <v>15</v>
          </cell>
          <cell r="M109" t="str">
            <v>2031-32</v>
          </cell>
          <cell r="O109">
            <v>2032</v>
          </cell>
        </row>
        <row r="110">
          <cell r="M110" t="str">
            <v>2032-33</v>
          </cell>
          <cell r="O110">
            <v>2033</v>
          </cell>
        </row>
        <row r="111">
          <cell r="M111" t="str">
            <v>2033-34</v>
          </cell>
          <cell r="O111">
            <v>2034</v>
          </cell>
        </row>
        <row r="112">
          <cell r="M112" t="str">
            <v>2034-35</v>
          </cell>
          <cell r="O112">
            <v>2035</v>
          </cell>
        </row>
        <row r="113">
          <cell r="C113" t="str">
            <v>2005-06</v>
          </cell>
          <cell r="D113" t="str">
            <v>2006</v>
          </cell>
          <cell r="G113" t="str">
            <v>2010-11</v>
          </cell>
          <cell r="H113">
            <v>2011</v>
          </cell>
          <cell r="M113" t="str">
            <v>2035-36</v>
          </cell>
          <cell r="O113">
            <v>2036</v>
          </cell>
        </row>
        <row r="114">
          <cell r="C114" t="str">
            <v>2006-07</v>
          </cell>
          <cell r="D114" t="str">
            <v>2007</v>
          </cell>
          <cell r="G114" t="str">
            <v>2011-12</v>
          </cell>
          <cell r="H114">
            <v>2012</v>
          </cell>
        </row>
        <row r="115">
          <cell r="C115" t="str">
            <v>2007-08</v>
          </cell>
          <cell r="D115" t="str">
            <v>2008</v>
          </cell>
          <cell r="G115" t="str">
            <v>2012-13</v>
          </cell>
          <cell r="H115">
            <v>2013</v>
          </cell>
        </row>
        <row r="116">
          <cell r="C116" t="str">
            <v>2008-09</v>
          </cell>
          <cell r="D116" t="str">
            <v>2009</v>
          </cell>
          <cell r="G116" t="str">
            <v>2013-14</v>
          </cell>
          <cell r="H116">
            <v>2014</v>
          </cell>
        </row>
        <row r="117">
          <cell r="C117" t="str">
            <v>2009-10</v>
          </cell>
          <cell r="D117">
            <v>2010</v>
          </cell>
          <cell r="G117" t="str">
            <v>2014-15</v>
          </cell>
          <cell r="H117">
            <v>2015</v>
          </cell>
        </row>
        <row r="118">
          <cell r="C118" t="str">
            <v>2010-11</v>
          </cell>
          <cell r="D118">
            <v>2011</v>
          </cell>
          <cell r="G118" t="str">
            <v>2015-16</v>
          </cell>
          <cell r="H118">
            <v>2016</v>
          </cell>
        </row>
        <row r="119">
          <cell r="C119" t="str">
            <v>2011-12</v>
          </cell>
          <cell r="D119">
            <v>2012</v>
          </cell>
          <cell r="G119" t="str">
            <v>2016-17</v>
          </cell>
          <cell r="H119">
            <v>2017</v>
          </cell>
        </row>
        <row r="120">
          <cell r="C120" t="str">
            <v>2012-13</v>
          </cell>
          <cell r="D120">
            <v>2013</v>
          </cell>
          <cell r="G120" t="str">
            <v>2017-18</v>
          </cell>
          <cell r="H120">
            <v>2018</v>
          </cell>
        </row>
        <row r="121">
          <cell r="C121" t="str">
            <v>2013-14</v>
          </cell>
          <cell r="D121">
            <v>2014</v>
          </cell>
          <cell r="G121" t="str">
            <v>2018-19</v>
          </cell>
          <cell r="H121">
            <v>2019</v>
          </cell>
        </row>
        <row r="122">
          <cell r="C122" t="str">
            <v>2014-15</v>
          </cell>
          <cell r="D122">
            <v>2015</v>
          </cell>
          <cell r="G122" t="str">
            <v>2019-20</v>
          </cell>
          <cell r="H122">
            <v>2020</v>
          </cell>
        </row>
        <row r="123">
          <cell r="C123" t="str">
            <v>2015-16</v>
          </cell>
          <cell r="D123">
            <v>2016</v>
          </cell>
          <cell r="G123" t="str">
            <v>2020-21</v>
          </cell>
          <cell r="H123">
            <v>2021</v>
          </cell>
        </row>
        <row r="124">
          <cell r="C124" t="str">
            <v>2016-17</v>
          </cell>
          <cell r="D124">
            <v>2017</v>
          </cell>
          <cell r="G124" t="str">
            <v>2021-22</v>
          </cell>
          <cell r="H124">
            <v>2022</v>
          </cell>
        </row>
        <row r="125">
          <cell r="C125" t="str">
            <v>2017-18</v>
          </cell>
          <cell r="D125">
            <v>2018</v>
          </cell>
          <cell r="G125" t="str">
            <v>2022-23</v>
          </cell>
          <cell r="H125">
            <v>2023</v>
          </cell>
        </row>
        <row r="126">
          <cell r="C126" t="str">
            <v>2018-19</v>
          </cell>
          <cell r="D126">
            <v>2019</v>
          </cell>
          <cell r="G126" t="str">
            <v>2023-24</v>
          </cell>
          <cell r="H126">
            <v>2024</v>
          </cell>
        </row>
        <row r="127">
          <cell r="C127" t="str">
            <v>2019-20</v>
          </cell>
          <cell r="D127">
            <v>2020</v>
          </cell>
          <cell r="G127" t="str">
            <v>2024-25</v>
          </cell>
          <cell r="H127">
            <v>2025</v>
          </cell>
        </row>
        <row r="128">
          <cell r="C128" t="str">
            <v>2020-21</v>
          </cell>
          <cell r="D128">
            <v>2021</v>
          </cell>
        </row>
        <row r="129">
          <cell r="C129" t="str">
            <v>2021-22</v>
          </cell>
          <cell r="D129">
            <v>2022</v>
          </cell>
        </row>
        <row r="130">
          <cell r="C130" t="str">
            <v>2022-23</v>
          </cell>
          <cell r="D130">
            <v>2023</v>
          </cell>
        </row>
        <row r="131">
          <cell r="C131" t="str">
            <v>2023-24</v>
          </cell>
          <cell r="D131">
            <v>2024</v>
          </cell>
        </row>
        <row r="132">
          <cell r="C132" t="str">
            <v>2024-25</v>
          </cell>
          <cell r="D132">
            <v>2025</v>
          </cell>
        </row>
      </sheetData>
      <sheetData sheetId="1" refreshError="1"/>
      <sheetData sheetId="2" refreshError="1"/>
      <sheetData sheetId="3">
        <row r="14">
          <cell r="C14" t="str">
            <v>TransGrid</v>
          </cell>
        </row>
        <row r="35">
          <cell r="C35" t="str">
            <v>2020-21</v>
          </cell>
        </row>
        <row r="39">
          <cell r="C39" t="str">
            <v>2015-16</v>
          </cell>
          <cell r="F39" t="str">
            <v>2018-19</v>
          </cell>
        </row>
        <row r="44">
          <cell r="D44" t="str">
            <v>2011-12</v>
          </cell>
          <cell r="E44" t="str">
            <v>2012-13</v>
          </cell>
          <cell r="F44" t="str">
            <v>2013-14</v>
          </cell>
          <cell r="G44" t="str">
            <v>2014-15</v>
          </cell>
        </row>
        <row r="48">
          <cell r="C48" t="str">
            <v>2017-18</v>
          </cell>
        </row>
        <row r="59">
          <cell r="C59" t="str">
            <v>Public</v>
          </cell>
        </row>
        <row r="64">
          <cell r="C64" t="str">
            <v>Transmission</v>
          </cell>
        </row>
        <row r="65">
          <cell r="C65" t="str">
            <v>2018</v>
          </cell>
        </row>
        <row r="66">
          <cell r="C66" t="str">
            <v>Financial</v>
          </cell>
        </row>
        <row r="67">
          <cell r="C67" t="str">
            <v>EB</v>
          </cell>
        </row>
        <row r="73">
          <cell r="C73" t="str">
            <v>June</v>
          </cell>
        </row>
        <row r="79">
          <cell r="C79">
            <v>2017</v>
          </cell>
        </row>
        <row r="81">
          <cell r="C81" t="str">
            <v>No</v>
          </cell>
        </row>
        <row r="82">
          <cell r="C82">
            <v>0</v>
          </cell>
        </row>
        <row r="83">
          <cell r="C83" t="str">
            <v>not a Multi Reg Year submission</v>
          </cell>
        </row>
        <row r="85">
          <cell r="C85">
            <v>1</v>
          </cell>
        </row>
        <row r="86">
          <cell r="C86">
            <v>0</v>
          </cell>
        </row>
        <row r="87">
          <cell r="C87">
            <v>0</v>
          </cell>
        </row>
        <row r="88">
          <cell r="C88" t="str">
            <v>CRY</v>
          </cell>
        </row>
        <row r="89">
          <cell r="C89" t="str">
            <v>2017-18</v>
          </cell>
        </row>
        <row r="90">
          <cell r="C90">
            <v>4</v>
          </cell>
        </row>
        <row r="91">
          <cell r="C91" t="str">
            <v>dms_FRCP_y4</v>
          </cell>
        </row>
        <row r="92">
          <cell r="C92" t="str">
            <v>2023-24</v>
          </cell>
        </row>
        <row r="93">
          <cell r="C93">
            <v>5</v>
          </cell>
        </row>
        <row r="95">
          <cell r="C95" t="str">
            <v>2015-16</v>
          </cell>
        </row>
        <row r="96">
          <cell r="C96" t="str">
            <v>2017-18</v>
          </cell>
        </row>
        <row r="99">
          <cell r="C99" t="str">
            <v>not a CA</v>
          </cell>
        </row>
        <row r="105">
          <cell r="C105" t="str">
            <v>dms_LeapYear not present</v>
          </cell>
        </row>
        <row r="111">
          <cell r="C111" t="str">
            <v>1-Jul-2017</v>
          </cell>
        </row>
        <row r="115">
          <cell r="C115" t="str">
            <v>not an ARR</v>
          </cell>
        </row>
        <row r="116">
          <cell r="C116" t="str">
            <v>6.8 not present</v>
          </cell>
        </row>
        <row r="129">
          <cell r="C129" t="str">
            <v>n/a</v>
          </cell>
        </row>
      </sheetData>
      <sheetData sheetId="4" refreshError="1"/>
      <sheetData sheetId="5">
        <row r="56">
          <cell r="C56">
            <v>153556693.99000016</v>
          </cell>
        </row>
      </sheetData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only"/>
      <sheetName val="Instructions"/>
      <sheetName val="Contents"/>
      <sheetName val="Business &amp; other details"/>
      <sheetName val="3.1 Revenue"/>
      <sheetName val="3.2 Operating expenditure"/>
      <sheetName val="3.2.3 Provisions"/>
      <sheetName val="3.3 Assets (RAB)"/>
      <sheetName val="3.4 Operational data"/>
      <sheetName val="3.5 Physical assets"/>
      <sheetName val="3.6 Quality of services"/>
      <sheetName val="3.7 Operating environment"/>
      <sheetName val="NSP Amendments"/>
      <sheetName val="D17-150409(v2) TransGrid 2016-1"/>
    </sheetNames>
    <sheetDataSet>
      <sheetData sheetId="0">
        <row r="9">
          <cell r="B9" t="str">
            <v>ActewAGL Distribution</v>
          </cell>
        </row>
      </sheetData>
      <sheetData sheetId="1" refreshError="1"/>
      <sheetData sheetId="2" refreshError="1"/>
      <sheetData sheetId="3">
        <row r="14">
          <cell r="C14" t="str">
            <v>TransGrid</v>
          </cell>
        </row>
        <row r="35">
          <cell r="H35" t="str">
            <v>2021-22</v>
          </cell>
        </row>
        <row r="38">
          <cell r="D38" t="str">
            <v>2012-13</v>
          </cell>
          <cell r="E38" t="str">
            <v>2013-14</v>
          </cell>
          <cell r="G38" t="str">
            <v>2015-16</v>
          </cell>
        </row>
      </sheetData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CF"/>
      <sheetName val="AER NRs"/>
      <sheetName val="AER lookups"/>
      <sheetName val="AER ETL"/>
      <sheetName val="Business &amp; other details"/>
      <sheetName val="7.5 EBSS"/>
      <sheetName val="Change log"/>
      <sheetName val="Murraylink - Attachment 05 - Re"/>
    </sheetNames>
    <sheetDataSet>
      <sheetData sheetId="0">
        <row r="7">
          <cell r="B7" t="str">
            <v>Ausgrid</v>
          </cell>
        </row>
      </sheetData>
      <sheetData sheetId="1">
        <row r="6">
          <cell r="C6" t="str">
            <v>-- select --</v>
          </cell>
        </row>
      </sheetData>
      <sheetData sheetId="2">
        <row r="16">
          <cell r="B16" t="str">
            <v>Murraylink</v>
          </cell>
        </row>
      </sheetData>
      <sheetData sheetId="3">
        <row r="11">
          <cell r="C11" t="str">
            <v>EBSS</v>
          </cell>
        </row>
        <row r="37">
          <cell r="C37" t="str">
            <v>2015-16</v>
          </cell>
        </row>
      </sheetData>
      <sheetData sheetId="4">
        <row r="16">
          <cell r="AL16" t="str">
            <v>Murraylink</v>
          </cell>
        </row>
        <row r="56">
          <cell r="AL56" t="str">
            <v>2027-28</v>
          </cell>
        </row>
        <row r="70">
          <cell r="AL70" t="str">
            <v>.</v>
          </cell>
        </row>
        <row r="74">
          <cell r="AL74" t="str">
            <v>dd/mm/yy</v>
          </cell>
        </row>
      </sheetData>
      <sheetData sheetId="5"/>
      <sheetData sheetId="6"/>
      <sheetData sheetId="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only"/>
      <sheetName val="Contents"/>
      <sheetName val="Instructions"/>
      <sheetName val="Business &amp; other details"/>
      <sheetName val="2.1 Expenditure summary"/>
      <sheetName val="2.2 Repex"/>
      <sheetName val="2.3 Augex (a)"/>
      <sheetName val="2.3 Augex (b)"/>
      <sheetName val="2.4 Augex model"/>
      <sheetName val="2.5 Connections"/>
      <sheetName val="2.6 Non-network"/>
      <sheetName val="2.10 Overheads"/>
      <sheetName val="2.11 Labour"/>
      <sheetName val="2.14 Forecast price changes"/>
      <sheetName val="2.16 Opex Summary"/>
      <sheetName val="2.17 Step Changes"/>
      <sheetName val="3.1 Revenue"/>
      <sheetName val="3.2 Operating expenditure"/>
      <sheetName val="3.3 Assets (RAB)"/>
      <sheetName val="3.4 Operational data"/>
      <sheetName val="3.5 Physical assets"/>
      <sheetName val="3.6 Quality of service"/>
      <sheetName val="3.7 Operating Environment"/>
      <sheetName val="4.1 Public lighting"/>
      <sheetName val="4.2 Metering"/>
      <sheetName val="4.3 Fee-based services"/>
      <sheetName val="4.4 Quoted services."/>
      <sheetName val="5.4 MD &amp; utilisation-Spatial"/>
      <sheetName val="6.1 Telephone answering"/>
      <sheetName val="6.2 Reliability &amp; Cust serv"/>
      <sheetName val="7.1  Policies and Procedures"/>
      <sheetName val="7.2 Contingent projects"/>
      <sheetName val="7.3 Obligations"/>
      <sheetName val="7.4 Shared Assets"/>
      <sheetName val="7.5 EBSS"/>
      <sheetName val="7.6 Indicative bill impact"/>
      <sheetName val="Amendmen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W57"/>
  <sheetViews>
    <sheetView tabSelected="1" topLeftCell="A10" zoomScale="70" zoomScaleNormal="70" workbookViewId="0">
      <selection activeCell="B28" sqref="B28"/>
    </sheetView>
  </sheetViews>
  <sheetFormatPr defaultColWidth="9.28515625" defaultRowHeight="15"/>
  <cols>
    <col min="1" max="1" width="5.42578125" customWidth="1"/>
    <col min="2" max="2" width="65.7109375" customWidth="1"/>
    <col min="3" max="23" width="12.28515625" customWidth="1"/>
  </cols>
  <sheetData>
    <row r="1" spans="2:23" ht="27.75" customHeight="1">
      <c r="B1" s="226" t="s">
        <v>47</v>
      </c>
    </row>
    <row r="2" spans="2:23" ht="15.75" thickBot="1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2:23" ht="16.5" thickBot="1">
      <c r="B3" s="2" t="s">
        <v>0</v>
      </c>
      <c r="C3" s="2"/>
      <c r="D3" s="3"/>
      <c r="E3" s="3"/>
      <c r="F3" s="3"/>
      <c r="G3" s="3"/>
      <c r="H3" s="3"/>
      <c r="I3" s="3"/>
      <c r="J3" s="3"/>
      <c r="K3" s="3"/>
      <c r="L3" s="3"/>
      <c r="M3" s="3"/>
      <c r="N3" s="4"/>
      <c r="O3" s="1"/>
      <c r="P3" s="1"/>
      <c r="Q3" s="1"/>
      <c r="R3" s="1"/>
      <c r="S3" s="1"/>
      <c r="T3" s="1"/>
      <c r="U3" s="1"/>
      <c r="V3" s="1"/>
      <c r="W3" s="1"/>
    </row>
    <row r="4" spans="2:23" ht="15.75">
      <c r="B4" s="5"/>
      <c r="C4" s="257" t="s">
        <v>1</v>
      </c>
      <c r="D4" s="258"/>
      <c r="E4" s="258"/>
      <c r="F4" s="258"/>
      <c r="G4" s="258"/>
      <c r="H4" s="258"/>
      <c r="I4" s="258"/>
      <c r="J4" s="258"/>
      <c r="K4" s="258"/>
      <c r="L4" s="258"/>
      <c r="M4" s="258" t="s">
        <v>2</v>
      </c>
      <c r="N4" s="259"/>
      <c r="O4" s="1"/>
      <c r="P4" s="1"/>
      <c r="Q4" s="1"/>
      <c r="R4" s="1"/>
      <c r="S4" s="1"/>
      <c r="T4" s="1"/>
      <c r="U4" s="1"/>
      <c r="V4" s="1"/>
      <c r="W4" s="1"/>
    </row>
    <row r="5" spans="2:23" ht="16.5" thickBot="1">
      <c r="B5" s="5"/>
      <c r="C5" s="6" t="s">
        <v>3</v>
      </c>
      <c r="D5" s="7" t="s">
        <v>4</v>
      </c>
      <c r="E5" s="8" t="s">
        <v>5</v>
      </c>
      <c r="F5" s="8" t="s">
        <v>6</v>
      </c>
      <c r="G5" s="8" t="s">
        <v>7</v>
      </c>
      <c r="H5" s="8" t="s">
        <v>8</v>
      </c>
      <c r="I5" s="8" t="s">
        <v>9</v>
      </c>
      <c r="J5" s="8" t="s">
        <v>10</v>
      </c>
      <c r="K5" s="8" t="s">
        <v>11</v>
      </c>
      <c r="L5" s="8" t="s">
        <v>12</v>
      </c>
      <c r="M5" s="8" t="s">
        <v>13</v>
      </c>
      <c r="N5" s="9" t="s">
        <v>14</v>
      </c>
      <c r="O5" s="1"/>
      <c r="P5" s="1"/>
      <c r="Q5" s="1"/>
      <c r="R5" s="1"/>
      <c r="S5" s="1"/>
      <c r="T5" s="1"/>
      <c r="U5" s="1"/>
      <c r="V5" s="1"/>
      <c r="W5" s="1"/>
    </row>
    <row r="6" spans="2:23">
      <c r="B6" s="10" t="s">
        <v>15</v>
      </c>
      <c r="C6" s="11"/>
      <c r="D6" s="12">
        <v>102.8</v>
      </c>
      <c r="E6" s="12">
        <v>105.9</v>
      </c>
      <c r="F6" s="12">
        <v>107.5</v>
      </c>
      <c r="G6" s="12">
        <v>108.6</v>
      </c>
      <c r="H6" s="12">
        <v>110.7</v>
      </c>
      <c r="I6" s="12">
        <v>113</v>
      </c>
      <c r="J6" s="12">
        <v>114.8</v>
      </c>
      <c r="K6" s="12">
        <v>114.4</v>
      </c>
      <c r="L6" s="218">
        <v>118.8</v>
      </c>
      <c r="M6" s="218">
        <v>126.1</v>
      </c>
      <c r="N6" s="219">
        <f>M6*(1+6.2%)</f>
        <v>133.91820000000001</v>
      </c>
      <c r="O6" s="1"/>
      <c r="P6" s="1"/>
      <c r="Q6" s="1"/>
      <c r="R6" s="1"/>
      <c r="S6" s="1"/>
      <c r="T6" s="1"/>
      <c r="U6" s="1"/>
      <c r="V6" s="1"/>
      <c r="W6" s="1"/>
    </row>
    <row r="7" spans="2:23">
      <c r="B7" s="13" t="s">
        <v>16</v>
      </c>
      <c r="C7" s="14"/>
      <c r="D7" s="15"/>
      <c r="E7" s="16">
        <f>+E6/D6-1</f>
        <v>3.0155642023346418E-2</v>
      </c>
      <c r="F7" s="16">
        <f t="shared" ref="F7:K7" si="0">+F6/E6-1</f>
        <v>1.5108593012275628E-2</v>
      </c>
      <c r="G7" s="16">
        <f t="shared" si="0"/>
        <v>1.0232558139534831E-2</v>
      </c>
      <c r="H7" s="16">
        <f t="shared" si="0"/>
        <v>1.9337016574585641E-2</v>
      </c>
      <c r="I7" s="16">
        <f t="shared" si="0"/>
        <v>2.0776874435411097E-2</v>
      </c>
      <c r="J7" s="16">
        <f t="shared" si="0"/>
        <v>1.5929203539823078E-2</v>
      </c>
      <c r="K7" s="16">
        <f t="shared" si="0"/>
        <v>-3.4843205574912606E-3</v>
      </c>
      <c r="L7" s="220">
        <f>+L6/K6-1</f>
        <v>3.8461538461538325E-2</v>
      </c>
      <c r="M7" s="220">
        <v>6.1447811447811418E-2</v>
      </c>
      <c r="N7" s="221">
        <v>6.2000000000000055E-2</v>
      </c>
      <c r="O7" s="1"/>
      <c r="P7" s="1"/>
      <c r="Q7" s="1"/>
      <c r="R7" s="1"/>
      <c r="S7" s="1"/>
      <c r="T7" s="1"/>
      <c r="U7" s="1"/>
      <c r="V7" s="1"/>
      <c r="W7" s="1"/>
    </row>
    <row r="8" spans="2:23" ht="15.75" thickBot="1">
      <c r="B8" s="17" t="s">
        <v>17</v>
      </c>
      <c r="C8" s="18"/>
      <c r="D8" s="19">
        <f>E8/(1+E7)</f>
        <v>0.76763277881572456</v>
      </c>
      <c r="E8" s="20">
        <f>F8/(1+F7)</f>
        <v>0.79078123809907819</v>
      </c>
      <c r="F8" s="20">
        <f>G8/(1+G7)</f>
        <v>0.80272882998726058</v>
      </c>
      <c r="G8" s="20">
        <f t="shared" ref="G8:M8" si="1">H8/(1+H7)</f>
        <v>0.81094279941038605</v>
      </c>
      <c r="H8" s="20">
        <f t="shared" si="1"/>
        <v>0.8266240137636256</v>
      </c>
      <c r="I8" s="20">
        <f t="shared" si="1"/>
        <v>0.84379867710288803</v>
      </c>
      <c r="J8" s="20">
        <f t="shared" si="1"/>
        <v>0.85723971797709342</v>
      </c>
      <c r="K8" s="20">
        <f t="shared" si="1"/>
        <v>0.85425282000504787</v>
      </c>
      <c r="L8" s="222">
        <f t="shared" si="1"/>
        <v>0.88710869769754963</v>
      </c>
      <c r="M8" s="222">
        <f t="shared" si="1"/>
        <v>0.94161958568738224</v>
      </c>
      <c r="N8" s="223">
        <v>1</v>
      </c>
      <c r="O8" s="1"/>
      <c r="P8" s="1"/>
      <c r="Q8" s="1"/>
      <c r="R8" s="1"/>
      <c r="S8" s="1"/>
      <c r="T8" s="1"/>
      <c r="U8" s="1"/>
      <c r="V8" s="1"/>
      <c r="W8" s="1"/>
    </row>
    <row r="9" spans="2:23">
      <c r="B9" s="21"/>
      <c r="C9" s="21"/>
      <c r="D9" s="22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3"/>
      <c r="U9" s="23"/>
      <c r="V9" s="23"/>
      <c r="W9" s="23"/>
    </row>
    <row r="10" spans="2:23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3"/>
      <c r="U10" s="23"/>
      <c r="V10" s="23"/>
      <c r="W10" s="23"/>
    </row>
    <row r="11" spans="2:23"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3"/>
      <c r="U11" s="23"/>
      <c r="V11" s="23"/>
      <c r="W11" s="23"/>
    </row>
    <row r="12" spans="2:23" ht="18.75">
      <c r="B12" s="24" t="s">
        <v>18</v>
      </c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</row>
    <row r="13" spans="2:23" ht="15.75" thickBot="1"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2:23" ht="15.75" thickBot="1">
      <c r="B14" s="26" t="s">
        <v>19</v>
      </c>
      <c r="C14" s="27" t="s">
        <v>7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2:23" ht="15.75" thickBot="1">
      <c r="B15" s="26" t="s">
        <v>20</v>
      </c>
      <c r="C15" s="28"/>
      <c r="D15" s="1"/>
      <c r="E15" s="200"/>
      <c r="F15" s="200"/>
      <c r="G15" s="200"/>
      <c r="H15" s="200"/>
      <c r="I15" s="200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2:23" ht="16.5" thickBot="1">
      <c r="B16" s="29" t="s">
        <v>21</v>
      </c>
      <c r="C16" s="30"/>
      <c r="D16" s="31"/>
      <c r="E16" s="31"/>
      <c r="F16" s="31"/>
      <c r="G16" s="31"/>
      <c r="H16" s="31"/>
      <c r="I16" s="31"/>
      <c r="J16" s="32"/>
      <c r="K16" s="32"/>
      <c r="L16" s="32"/>
      <c r="M16" s="32"/>
      <c r="N16" s="32"/>
      <c r="O16" s="32"/>
      <c r="P16" s="32"/>
      <c r="Q16" s="33"/>
      <c r="R16" s="1"/>
      <c r="S16" s="1"/>
      <c r="T16" s="1"/>
      <c r="U16" s="1"/>
      <c r="V16" s="1"/>
      <c r="W16" s="1"/>
    </row>
    <row r="17" spans="2:23">
      <c r="B17" s="1"/>
      <c r="C17" s="260" t="s">
        <v>46</v>
      </c>
      <c r="D17" s="261"/>
      <c r="E17" s="262" t="s">
        <v>22</v>
      </c>
      <c r="F17" s="263"/>
      <c r="G17" s="263"/>
      <c r="H17" s="263"/>
      <c r="I17" s="264"/>
      <c r="J17" s="34"/>
      <c r="K17" s="247" t="s">
        <v>23</v>
      </c>
      <c r="L17" s="248"/>
      <c r="M17" s="248"/>
      <c r="N17" s="248"/>
      <c r="O17" s="248"/>
      <c r="P17" s="248"/>
      <c r="Q17" s="249"/>
      <c r="R17" s="1"/>
      <c r="S17" s="1"/>
      <c r="T17" s="1"/>
      <c r="U17" s="1"/>
      <c r="V17" s="1"/>
      <c r="W17" s="1"/>
    </row>
    <row r="18" spans="2:23">
      <c r="B18" s="1"/>
      <c r="C18" s="255" t="s">
        <v>24</v>
      </c>
      <c r="D18" s="251"/>
      <c r="E18" s="252" t="s">
        <v>25</v>
      </c>
      <c r="F18" s="253"/>
      <c r="G18" s="253"/>
      <c r="H18" s="253"/>
      <c r="I18" s="256"/>
      <c r="J18" s="34"/>
      <c r="K18" s="250" t="s">
        <v>24</v>
      </c>
      <c r="L18" s="251"/>
      <c r="M18" s="252" t="s">
        <v>25</v>
      </c>
      <c r="N18" s="253"/>
      <c r="O18" s="253"/>
      <c r="P18" s="253"/>
      <c r="Q18" s="254"/>
      <c r="R18" s="1"/>
      <c r="S18" s="1"/>
      <c r="T18" s="1"/>
      <c r="U18" s="1"/>
      <c r="V18" s="1"/>
      <c r="W18" s="1"/>
    </row>
    <row r="19" spans="2:23" ht="15.75" thickBot="1">
      <c r="B19" s="1"/>
      <c r="C19" s="35" t="str">
        <f>C14</f>
        <v>2015-16</v>
      </c>
      <c r="D19" s="36" t="str">
        <f t="shared" ref="D19:I19" si="2">I$5</f>
        <v>2017-18</v>
      </c>
      <c r="E19" s="37" t="str">
        <f t="shared" si="2"/>
        <v>2018-19</v>
      </c>
      <c r="F19" s="38" t="str">
        <f t="shared" si="2"/>
        <v>2019-20</v>
      </c>
      <c r="G19" s="38" t="str">
        <f t="shared" si="2"/>
        <v>2020-21</v>
      </c>
      <c r="H19" s="38" t="str">
        <f t="shared" si="2"/>
        <v>2021-22</v>
      </c>
      <c r="I19" s="39" t="str">
        <f t="shared" si="2"/>
        <v>2022-23</v>
      </c>
      <c r="J19" s="34"/>
      <c r="K19" s="40" t="str">
        <f>$C$14</f>
        <v>2015-16</v>
      </c>
      <c r="L19" s="41" t="str">
        <f t="shared" ref="L19:Q19" si="3">I$5</f>
        <v>2017-18</v>
      </c>
      <c r="M19" s="42" t="str">
        <f t="shared" si="3"/>
        <v>2018-19</v>
      </c>
      <c r="N19" s="43" t="str">
        <f t="shared" si="3"/>
        <v>2019-20</v>
      </c>
      <c r="O19" s="43" t="str">
        <f t="shared" si="3"/>
        <v>2020-21</v>
      </c>
      <c r="P19" s="43" t="str">
        <f t="shared" si="3"/>
        <v>2021-22</v>
      </c>
      <c r="Q19" s="44" t="str">
        <f t="shared" si="3"/>
        <v>2022-23</v>
      </c>
      <c r="R19" s="1"/>
      <c r="S19" s="1"/>
      <c r="T19" s="1"/>
      <c r="U19" s="1"/>
      <c r="V19" s="1"/>
      <c r="W19" s="1"/>
    </row>
    <row r="20" spans="2:23">
      <c r="B20" s="45" t="s">
        <v>26</v>
      </c>
      <c r="C20" s="209">
        <v>3.8264790270570406</v>
      </c>
      <c r="D20" s="224">
        <v>4.0568329300237025</v>
      </c>
      <c r="E20" s="209">
        <v>4.3949285324928473</v>
      </c>
      <c r="F20" s="210">
        <v>4.3728598443111188</v>
      </c>
      <c r="G20" s="210">
        <v>4.4203871318169758</v>
      </c>
      <c r="H20" s="210">
        <v>4.3734401773784706</v>
      </c>
      <c r="I20" s="211">
        <v>4.543925268409982</v>
      </c>
      <c r="J20" s="34"/>
      <c r="K20" s="46">
        <f>+C20/$D$8</f>
        <v>4.9847780509847306</v>
      </c>
      <c r="L20" s="47">
        <f>+D20/$D$8</f>
        <v>5.284861514489303</v>
      </c>
      <c r="M20" s="48">
        <f>+E20/$I$8</f>
        <v>5.2085037008856965</v>
      </c>
      <c r="N20" s="12">
        <f>+F20/$I$8</f>
        <v>5.182349727455092</v>
      </c>
      <c r="O20" s="12">
        <f>+G20/$I$8</f>
        <v>5.2386751150096655</v>
      </c>
      <c r="P20" s="12">
        <f>+H20/$I$8</f>
        <v>5.1830374899310234</v>
      </c>
      <c r="Q20" s="49">
        <f>+I20/$I$8</f>
        <v>5.3850822378759444</v>
      </c>
      <c r="R20" s="1"/>
      <c r="S20" s="50"/>
      <c r="T20" s="50"/>
      <c r="U20" s="50"/>
      <c r="V20" s="50"/>
      <c r="W20" s="50"/>
    </row>
    <row r="21" spans="2:23">
      <c r="B21" s="51" t="s">
        <v>27</v>
      </c>
      <c r="C21" s="52"/>
      <c r="D21" s="53"/>
      <c r="E21" s="52"/>
      <c r="F21" s="54"/>
      <c r="G21" s="54"/>
      <c r="H21" s="54"/>
      <c r="I21" s="55"/>
      <c r="J21" s="22"/>
      <c r="K21" s="56"/>
      <c r="L21" s="57"/>
      <c r="M21" s="58"/>
      <c r="N21" s="59"/>
      <c r="O21" s="59"/>
      <c r="P21" s="59"/>
      <c r="Q21" s="60"/>
      <c r="R21" s="1"/>
      <c r="S21" s="1"/>
      <c r="T21" s="1"/>
      <c r="U21" s="1"/>
      <c r="V21" s="1"/>
      <c r="W21" s="1"/>
    </row>
    <row r="22" spans="2:23">
      <c r="B22" s="61" t="s">
        <v>28</v>
      </c>
      <c r="C22" s="62">
        <v>-6.5750931012507841E-2</v>
      </c>
      <c r="D22" s="63">
        <v>-6.2678763188961428E-2</v>
      </c>
      <c r="E22" s="201">
        <v>-6.7717331074177139E-3</v>
      </c>
      <c r="F22" s="201">
        <v>-6.668423925689739E-3</v>
      </c>
      <c r="G22" s="201">
        <v>-7.0278627648868953E-3</v>
      </c>
      <c r="H22" s="201">
        <v>-7.2487569930415148E-3</v>
      </c>
      <c r="I22" s="202">
        <v>-6.999073024552183E-3</v>
      </c>
      <c r="J22" s="22"/>
      <c r="K22" s="65">
        <f t="shared" ref="K22:L26" si="4">+C22/$D$8</f>
        <v>-8.5654147174311579E-2</v>
      </c>
      <c r="L22" s="66">
        <f t="shared" si="4"/>
        <v>-8.165201502424102E-2</v>
      </c>
      <c r="M22" s="67">
        <f>E22/$I$8</f>
        <v>-8.0252947665998848E-3</v>
      </c>
      <c r="N22" s="67">
        <f>F22/$I$8</f>
        <v>-7.9028613182770251E-3</v>
      </c>
      <c r="O22" s="67">
        <f t="shared" ref="M22:Q26" si="5">G22/$I$8</f>
        <v>-8.3288383302714732E-3</v>
      </c>
      <c r="P22" s="67">
        <f t="shared" si="5"/>
        <v>-8.5906237942082516E-3</v>
      </c>
      <c r="Q22" s="68">
        <f t="shared" si="5"/>
        <v>-8.2947191249255255E-3</v>
      </c>
      <c r="R22" s="1"/>
      <c r="S22" s="69"/>
      <c r="T22" s="69"/>
      <c r="U22" s="69"/>
      <c r="V22" s="69"/>
      <c r="W22" s="69"/>
    </row>
    <row r="23" spans="2:23">
      <c r="B23" s="70" t="s">
        <v>48</v>
      </c>
      <c r="C23" s="62"/>
      <c r="D23" s="63"/>
      <c r="E23" s="201">
        <v>-0.41464080814029031</v>
      </c>
      <c r="F23" s="201">
        <v>-0.7388449359682645</v>
      </c>
      <c r="G23" s="201">
        <v>-0.73655939134387038</v>
      </c>
      <c r="H23" s="201"/>
      <c r="I23" s="202"/>
      <c r="J23" s="22"/>
      <c r="K23" s="65">
        <f t="shared" si="4"/>
        <v>0</v>
      </c>
      <c r="L23" s="66">
        <f t="shared" si="4"/>
        <v>0</v>
      </c>
      <c r="M23" s="67">
        <f t="shared" si="5"/>
        <v>-0.49139779356365521</v>
      </c>
      <c r="N23" s="67">
        <f t="shared" si="5"/>
        <v>-0.8756175566724359</v>
      </c>
      <c r="O23" s="67">
        <f t="shared" si="5"/>
        <v>-0.87290891930855508</v>
      </c>
      <c r="P23" s="67">
        <f t="shared" si="5"/>
        <v>0</v>
      </c>
      <c r="Q23" s="68">
        <f t="shared" si="5"/>
        <v>0</v>
      </c>
      <c r="R23" s="1"/>
      <c r="S23" s="1"/>
      <c r="T23" s="1"/>
      <c r="U23" s="1"/>
      <c r="V23" s="1"/>
      <c r="W23" s="1"/>
    </row>
    <row r="24" spans="2:23">
      <c r="B24" s="70"/>
      <c r="C24" s="62"/>
      <c r="D24" s="63"/>
      <c r="E24" s="62"/>
      <c r="F24" s="62"/>
      <c r="G24" s="62"/>
      <c r="H24" s="62"/>
      <c r="I24" s="64"/>
      <c r="J24" s="22"/>
      <c r="K24" s="65">
        <f t="shared" si="4"/>
        <v>0</v>
      </c>
      <c r="L24" s="66">
        <f t="shared" si="4"/>
        <v>0</v>
      </c>
      <c r="M24" s="67">
        <f t="shared" si="5"/>
        <v>0</v>
      </c>
      <c r="N24" s="67">
        <f t="shared" si="5"/>
        <v>0</v>
      </c>
      <c r="O24" s="67">
        <f t="shared" si="5"/>
        <v>0</v>
      </c>
      <c r="P24" s="67">
        <f t="shared" si="5"/>
        <v>0</v>
      </c>
      <c r="Q24" s="68">
        <f t="shared" si="5"/>
        <v>0</v>
      </c>
      <c r="R24" s="1"/>
      <c r="S24" s="1"/>
      <c r="T24" s="1"/>
      <c r="U24" s="1"/>
      <c r="V24" s="1"/>
      <c r="W24" s="1"/>
    </row>
    <row r="25" spans="2:23">
      <c r="B25" s="70"/>
      <c r="C25" s="62"/>
      <c r="D25" s="63"/>
      <c r="E25" s="62"/>
      <c r="F25" s="62"/>
      <c r="G25" s="62"/>
      <c r="H25" s="62"/>
      <c r="I25" s="64"/>
      <c r="J25" s="71"/>
      <c r="K25" s="65">
        <f t="shared" si="4"/>
        <v>0</v>
      </c>
      <c r="L25" s="66">
        <f t="shared" si="4"/>
        <v>0</v>
      </c>
      <c r="M25" s="67">
        <f t="shared" si="5"/>
        <v>0</v>
      </c>
      <c r="N25" s="67">
        <f t="shared" si="5"/>
        <v>0</v>
      </c>
      <c r="O25" s="67">
        <f t="shared" si="5"/>
        <v>0</v>
      </c>
      <c r="P25" s="67">
        <f t="shared" si="5"/>
        <v>0</v>
      </c>
      <c r="Q25" s="68">
        <f t="shared" si="5"/>
        <v>0</v>
      </c>
      <c r="R25" s="1"/>
      <c r="S25" s="1"/>
      <c r="T25" s="1"/>
      <c r="U25" s="1"/>
      <c r="V25" s="1"/>
      <c r="W25" s="72"/>
    </row>
    <row r="26" spans="2:23" ht="15.75" thickBot="1">
      <c r="B26" s="70"/>
      <c r="C26" s="73"/>
      <c r="D26" s="74"/>
      <c r="E26" s="73"/>
      <c r="F26" s="73"/>
      <c r="G26" s="73"/>
      <c r="H26" s="73"/>
      <c r="I26" s="75"/>
      <c r="J26" s="71"/>
      <c r="K26" s="65">
        <f t="shared" si="4"/>
        <v>0</v>
      </c>
      <c r="L26" s="66">
        <f t="shared" si="4"/>
        <v>0</v>
      </c>
      <c r="M26" s="67">
        <f t="shared" si="5"/>
        <v>0</v>
      </c>
      <c r="N26" s="67">
        <f t="shared" si="5"/>
        <v>0</v>
      </c>
      <c r="O26" s="67">
        <f t="shared" si="5"/>
        <v>0</v>
      </c>
      <c r="P26" s="67">
        <f t="shared" si="5"/>
        <v>0</v>
      </c>
      <c r="Q26" s="68">
        <f t="shared" si="5"/>
        <v>0</v>
      </c>
      <c r="R26" s="1"/>
      <c r="S26" s="1"/>
      <c r="T26" s="1"/>
      <c r="U26" s="1"/>
      <c r="V26" s="1"/>
      <c r="W26" s="1"/>
    </row>
    <row r="27" spans="2:23" ht="15.75" thickBot="1">
      <c r="B27" s="76" t="s">
        <v>29</v>
      </c>
      <c r="C27" s="77">
        <f t="shared" ref="C27:I27" si="6">SUM(C20:C26)</f>
        <v>3.7607280960445326</v>
      </c>
      <c r="D27" s="77">
        <f t="shared" si="6"/>
        <v>3.9941541668347411</v>
      </c>
      <c r="E27" s="206">
        <f>SUM(E20:E26)</f>
        <v>3.9735159912451392</v>
      </c>
      <c r="F27" s="206">
        <f>SUM(F20:F26)</f>
        <v>3.6273464844171648</v>
      </c>
      <c r="G27" s="206">
        <f t="shared" si="6"/>
        <v>3.6767998777082185</v>
      </c>
      <c r="H27" s="206">
        <f t="shared" si="6"/>
        <v>4.3661914203854293</v>
      </c>
      <c r="I27" s="207">
        <f t="shared" si="6"/>
        <v>4.5369261953854298</v>
      </c>
      <c r="J27" s="22"/>
      <c r="K27" s="78">
        <f t="shared" ref="K27:Q27" si="7">+SUM(K20:K26)</f>
        <v>4.8991239038104188</v>
      </c>
      <c r="L27" s="79">
        <f t="shared" si="7"/>
        <v>5.2032094994650624</v>
      </c>
      <c r="M27" s="79">
        <f t="shared" si="7"/>
        <v>4.7090806125554421</v>
      </c>
      <c r="N27" s="79">
        <f t="shared" si="7"/>
        <v>4.298829309464379</v>
      </c>
      <c r="O27" s="79">
        <f t="shared" si="7"/>
        <v>4.3574373573708387</v>
      </c>
      <c r="P27" s="79">
        <f t="shared" si="7"/>
        <v>5.1744468661368153</v>
      </c>
      <c r="Q27" s="80">
        <f t="shared" si="7"/>
        <v>5.3767875187510192</v>
      </c>
      <c r="R27" s="1"/>
      <c r="S27" s="1"/>
      <c r="T27" s="1"/>
      <c r="U27" s="1"/>
      <c r="V27" s="1"/>
      <c r="W27" s="1"/>
    </row>
    <row r="28" spans="2:23" ht="15.75" thickBot="1">
      <c r="B28" s="81"/>
      <c r="C28" s="203"/>
      <c r="D28" s="205"/>
      <c r="E28" s="83"/>
      <c r="F28" s="83"/>
      <c r="G28" s="83"/>
      <c r="H28" s="83"/>
      <c r="I28" s="83"/>
      <c r="J28" s="84"/>
      <c r="K28" s="82"/>
      <c r="L28" s="82"/>
      <c r="M28" s="82"/>
      <c r="N28" s="82"/>
      <c r="O28" s="82"/>
      <c r="P28" s="82"/>
      <c r="Q28" s="82"/>
      <c r="R28" s="1"/>
      <c r="S28" s="1"/>
      <c r="T28" s="1"/>
      <c r="U28" s="1"/>
      <c r="V28" s="1"/>
      <c r="W28" s="1"/>
    </row>
    <row r="29" spans="2:23" ht="16.5" thickBot="1">
      <c r="B29" s="29" t="s">
        <v>30</v>
      </c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3"/>
      <c r="R29" s="1"/>
      <c r="S29" s="1"/>
      <c r="T29" s="1"/>
      <c r="U29" s="1"/>
      <c r="V29" s="1"/>
      <c r="W29" s="1"/>
    </row>
    <row r="30" spans="2:23">
      <c r="B30" s="1"/>
      <c r="C30" s="244" t="s">
        <v>31</v>
      </c>
      <c r="D30" s="245"/>
      <c r="E30" s="245"/>
      <c r="F30" s="245"/>
      <c r="G30" s="245"/>
      <c r="H30" s="245"/>
      <c r="I30" s="246"/>
      <c r="J30" s="85"/>
      <c r="K30" s="247" t="s">
        <v>23</v>
      </c>
      <c r="L30" s="248"/>
      <c r="M30" s="248"/>
      <c r="N30" s="248"/>
      <c r="O30" s="248"/>
      <c r="P30" s="248"/>
      <c r="Q30" s="249"/>
      <c r="R30" s="1"/>
      <c r="S30" s="1"/>
      <c r="T30" s="1"/>
      <c r="U30" s="1"/>
      <c r="V30" s="1"/>
      <c r="W30" s="1"/>
    </row>
    <row r="31" spans="2:23">
      <c r="B31" s="1"/>
      <c r="C31" s="250" t="s">
        <v>24</v>
      </c>
      <c r="D31" s="251"/>
      <c r="E31" s="252" t="s">
        <v>25</v>
      </c>
      <c r="F31" s="253"/>
      <c r="G31" s="253"/>
      <c r="H31" s="253"/>
      <c r="I31" s="254"/>
      <c r="J31" s="85"/>
      <c r="K31" s="250" t="s">
        <v>24</v>
      </c>
      <c r="L31" s="251"/>
      <c r="M31" s="252" t="s">
        <v>25</v>
      </c>
      <c r="N31" s="253"/>
      <c r="O31" s="253"/>
      <c r="P31" s="253"/>
      <c r="Q31" s="254"/>
      <c r="R31" s="1"/>
      <c r="S31" s="1"/>
      <c r="T31" s="1"/>
      <c r="U31" s="1"/>
      <c r="V31" s="1"/>
      <c r="W31" s="1"/>
    </row>
    <row r="32" spans="2:23" ht="15.75" thickBot="1">
      <c r="B32" s="1"/>
      <c r="C32" s="40" t="str">
        <f>C14</f>
        <v>2015-16</v>
      </c>
      <c r="D32" s="41" t="str">
        <f t="shared" ref="D32:I32" si="8">I$5</f>
        <v>2017-18</v>
      </c>
      <c r="E32" s="42" t="str">
        <f t="shared" si="8"/>
        <v>2018-19</v>
      </c>
      <c r="F32" s="43" t="str">
        <f t="shared" si="8"/>
        <v>2019-20</v>
      </c>
      <c r="G32" s="43" t="str">
        <f t="shared" si="8"/>
        <v>2020-21</v>
      </c>
      <c r="H32" s="43" t="str">
        <f t="shared" si="8"/>
        <v>2021-22</v>
      </c>
      <c r="I32" s="44" t="str">
        <f t="shared" si="8"/>
        <v>2022-23</v>
      </c>
      <c r="J32" s="71"/>
      <c r="K32" s="40" t="str">
        <f>$C$14</f>
        <v>2015-16</v>
      </c>
      <c r="L32" s="41" t="str">
        <f t="shared" ref="L32:Q32" si="9">I$5</f>
        <v>2017-18</v>
      </c>
      <c r="M32" s="42" t="str">
        <f t="shared" si="9"/>
        <v>2018-19</v>
      </c>
      <c r="N32" s="43" t="str">
        <f t="shared" si="9"/>
        <v>2019-20</v>
      </c>
      <c r="O32" s="43" t="str">
        <f t="shared" si="9"/>
        <v>2020-21</v>
      </c>
      <c r="P32" s="43" t="str">
        <f t="shared" si="9"/>
        <v>2021-22</v>
      </c>
      <c r="Q32" s="44" t="str">
        <f t="shared" si="9"/>
        <v>2022-23</v>
      </c>
      <c r="R32" s="1"/>
      <c r="S32" s="1"/>
      <c r="T32" s="1"/>
      <c r="U32" s="1"/>
      <c r="V32" s="1"/>
      <c r="W32" s="1"/>
    </row>
    <row r="33" spans="2:23">
      <c r="B33" s="86" t="s">
        <v>32</v>
      </c>
      <c r="C33" s="87">
        <v>4.0261389200000002</v>
      </c>
      <c r="D33" s="88">
        <v>4.2889999999999997</v>
      </c>
      <c r="E33" s="87">
        <v>4.2640000000000002</v>
      </c>
      <c r="F33" s="89">
        <v>4.1109999999999998</v>
      </c>
      <c r="G33" s="89">
        <v>4.2699999999999996</v>
      </c>
      <c r="H33" s="225">
        <v>4.3949904192273523</v>
      </c>
      <c r="I33" s="90"/>
      <c r="J33" s="71"/>
      <c r="K33" s="91">
        <f>+C33/LOOKUP($C$14,$D$5:$N$5,$D$8:$N$8)*(1+LOOKUP($C$14,$D$5:$N$5,$D$7:$N$7))^0.5</f>
        <v>4.9900996055286928</v>
      </c>
      <c r="L33" s="92">
        <f>+D33/I$8*(1+I$7)^0.5</f>
        <v>5.1354986261932147</v>
      </c>
      <c r="M33" s="93">
        <f>+E33/J$8*(1+J$7)^0.5</f>
        <v>5.013564811805554</v>
      </c>
      <c r="N33" s="94">
        <f>+F33/K$8*(1+K$7)^0.5</f>
        <v>4.8040013839030999</v>
      </c>
      <c r="O33" s="94">
        <f>+G33/L$8*(1+L$7)^0.5</f>
        <v>4.9050817036417156</v>
      </c>
      <c r="P33" s="92">
        <f>+H33/M$8*(1+M$7)^0.5</f>
        <v>4.808745272836572</v>
      </c>
      <c r="Q33" s="95"/>
      <c r="R33" s="96"/>
      <c r="S33" s="96"/>
      <c r="T33" s="1"/>
      <c r="U33" s="1"/>
      <c r="V33" s="1"/>
      <c r="W33" s="1"/>
    </row>
    <row r="34" spans="2:23">
      <c r="B34" s="97" t="s">
        <v>33</v>
      </c>
      <c r="C34" s="98"/>
      <c r="D34" s="99"/>
      <c r="E34" s="98"/>
      <c r="F34" s="100"/>
      <c r="G34" s="100"/>
      <c r="H34" s="101"/>
      <c r="I34" s="102"/>
      <c r="J34" s="22"/>
      <c r="K34" s="103"/>
      <c r="L34" s="53"/>
      <c r="M34" s="52"/>
      <c r="N34" s="54"/>
      <c r="O34" s="54"/>
      <c r="P34" s="53"/>
      <c r="Q34" s="104"/>
      <c r="R34" s="1"/>
      <c r="S34" s="1"/>
      <c r="T34" s="1"/>
      <c r="U34" s="1"/>
      <c r="V34" s="1"/>
      <c r="W34" s="1"/>
    </row>
    <row r="35" spans="2:23">
      <c r="B35" s="105" t="str">
        <f>B22</f>
        <v>Debt raising costs</v>
      </c>
      <c r="C35" s="106"/>
      <c r="D35" s="107"/>
      <c r="E35" s="108"/>
      <c r="F35" s="199">
        <v>-7.1144479213984119E-3</v>
      </c>
      <c r="G35" s="108"/>
      <c r="H35" s="108"/>
      <c r="I35" s="102"/>
      <c r="J35" s="71"/>
      <c r="K35" s="109">
        <f t="shared" ref="K35:K40" si="10">+C35/LOOKUP($C$14,$D$5:$N$5,$D$8:$N$8)*(1+LOOKUP($C$14,$D$5:$N$5,$D$7:$N$7))^0.5</f>
        <v>0</v>
      </c>
      <c r="L35" s="63">
        <f t="shared" ref="L35:M40" si="11">D35/I$8*(1+I$7)^0.5</f>
        <v>0</v>
      </c>
      <c r="M35" s="62">
        <f>E35/J$8*(1+J$7)^0.5</f>
        <v>0</v>
      </c>
      <c r="N35" s="62">
        <f t="shared" ref="N35:P40" si="12">F35/K$8*(1+K$7)^0.5</f>
        <v>-8.3137479105094871E-3</v>
      </c>
      <c r="O35" s="62">
        <f t="shared" si="12"/>
        <v>0</v>
      </c>
      <c r="P35" s="63">
        <f t="shared" si="12"/>
        <v>0</v>
      </c>
      <c r="Q35" s="110"/>
      <c r="R35" s="1"/>
      <c r="S35" s="1"/>
      <c r="T35" s="1"/>
      <c r="U35" s="1"/>
      <c r="V35" s="1"/>
      <c r="W35" s="1"/>
    </row>
    <row r="36" spans="2:23">
      <c r="B36" s="105" t="s">
        <v>45</v>
      </c>
      <c r="C36" s="111"/>
      <c r="D36" s="112"/>
      <c r="E36" s="108"/>
      <c r="F36" s="111"/>
      <c r="G36" s="111"/>
      <c r="H36" s="113"/>
      <c r="I36" s="102"/>
      <c r="J36" s="22"/>
      <c r="K36" s="109">
        <f t="shared" si="10"/>
        <v>0</v>
      </c>
      <c r="L36" s="63">
        <f t="shared" si="11"/>
        <v>0</v>
      </c>
      <c r="M36" s="62">
        <f t="shared" si="11"/>
        <v>0</v>
      </c>
      <c r="N36" s="62">
        <f t="shared" si="12"/>
        <v>0</v>
      </c>
      <c r="O36" s="62">
        <f t="shared" si="12"/>
        <v>0</v>
      </c>
      <c r="P36" s="63">
        <f>H36/M$8*(1+M$7)^0.5</f>
        <v>0</v>
      </c>
      <c r="Q36" s="110"/>
      <c r="R36" s="1"/>
      <c r="S36" s="1"/>
      <c r="T36" s="1"/>
      <c r="U36" s="1"/>
      <c r="V36" s="1"/>
      <c r="W36" s="1"/>
    </row>
    <row r="37" spans="2:23" ht="15" customHeight="1">
      <c r="B37" s="105"/>
      <c r="C37" s="114"/>
      <c r="D37" s="112"/>
      <c r="E37" s="108"/>
      <c r="F37" s="111"/>
      <c r="G37" s="111"/>
      <c r="H37" s="115"/>
      <c r="I37" s="102"/>
      <c r="J37" s="22"/>
      <c r="K37" s="109">
        <f t="shared" si="10"/>
        <v>0</v>
      </c>
      <c r="L37" s="63">
        <f t="shared" si="11"/>
        <v>0</v>
      </c>
      <c r="M37" s="62">
        <f t="shared" si="11"/>
        <v>0</v>
      </c>
      <c r="N37" s="62">
        <f>F37/K$8*(1+K$7)^0.5</f>
        <v>0</v>
      </c>
      <c r="O37" s="62">
        <f t="shared" si="12"/>
        <v>0</v>
      </c>
      <c r="P37" s="63">
        <f>H37/M$8*(1+M$7)^0.5</f>
        <v>0</v>
      </c>
      <c r="Q37" s="110"/>
      <c r="R37" s="1"/>
      <c r="S37" s="231" t="s">
        <v>44</v>
      </c>
      <c r="T37" s="232"/>
      <c r="U37" s="1"/>
      <c r="V37" s="1"/>
      <c r="W37" s="1"/>
    </row>
    <row r="38" spans="2:23" ht="15" customHeight="1">
      <c r="B38" s="116"/>
      <c r="C38" s="114"/>
      <c r="D38" s="117"/>
      <c r="E38" s="118"/>
      <c r="F38" s="114"/>
      <c r="G38" s="114"/>
      <c r="H38" s="113"/>
      <c r="I38" s="102"/>
      <c r="J38" s="119"/>
      <c r="K38" s="109">
        <f t="shared" si="10"/>
        <v>0</v>
      </c>
      <c r="L38" s="63">
        <f t="shared" si="11"/>
        <v>0</v>
      </c>
      <c r="M38" s="62">
        <f t="shared" si="11"/>
        <v>0</v>
      </c>
      <c r="N38" s="62">
        <f>F38/K$8*(1+K$7)^0.5</f>
        <v>0</v>
      </c>
      <c r="O38" s="62">
        <f t="shared" si="12"/>
        <v>0</v>
      </c>
      <c r="P38" s="63">
        <f t="shared" si="12"/>
        <v>0</v>
      </c>
      <c r="Q38" s="120"/>
      <c r="R38" s="1"/>
      <c r="S38" s="233"/>
      <c r="T38" s="234"/>
      <c r="U38" s="1"/>
      <c r="V38" s="1"/>
      <c r="W38" s="1"/>
    </row>
    <row r="39" spans="2:23" ht="15" customHeight="1">
      <c r="B39" s="116" t="s">
        <v>34</v>
      </c>
      <c r="C39" s="114"/>
      <c r="D39" s="117"/>
      <c r="E39" s="118"/>
      <c r="F39" s="114"/>
      <c r="G39" s="114"/>
      <c r="H39" s="113"/>
      <c r="I39" s="102"/>
      <c r="J39" s="119"/>
      <c r="K39" s="109">
        <f t="shared" si="10"/>
        <v>0</v>
      </c>
      <c r="L39" s="63">
        <f t="shared" si="11"/>
        <v>0</v>
      </c>
      <c r="M39" s="62">
        <f t="shared" si="11"/>
        <v>0</v>
      </c>
      <c r="N39" s="62">
        <f t="shared" si="12"/>
        <v>0</v>
      </c>
      <c r="O39" s="62">
        <f t="shared" si="12"/>
        <v>0</v>
      </c>
      <c r="P39" s="63">
        <f t="shared" si="12"/>
        <v>0</v>
      </c>
      <c r="Q39" s="120"/>
      <c r="R39" s="1"/>
      <c r="S39" s="233"/>
      <c r="T39" s="234"/>
      <c r="U39" s="1"/>
      <c r="V39" s="1"/>
      <c r="W39" s="1"/>
    </row>
    <row r="40" spans="2:23" ht="15.75" customHeight="1" thickBot="1">
      <c r="B40" s="121" t="s">
        <v>35</v>
      </c>
      <c r="C40" s="122"/>
      <c r="D40" s="123"/>
      <c r="E40" s="124"/>
      <c r="F40" s="122"/>
      <c r="G40" s="122"/>
      <c r="H40" s="125"/>
      <c r="I40" s="126"/>
      <c r="J40" s="119"/>
      <c r="K40" s="127">
        <f t="shared" si="10"/>
        <v>0</v>
      </c>
      <c r="L40" s="128">
        <f t="shared" si="11"/>
        <v>0</v>
      </c>
      <c r="M40" s="129">
        <f t="shared" si="11"/>
        <v>0</v>
      </c>
      <c r="N40" s="129">
        <f t="shared" si="12"/>
        <v>0</v>
      </c>
      <c r="O40" s="129">
        <f t="shared" si="12"/>
        <v>0</v>
      </c>
      <c r="P40" s="128">
        <f t="shared" si="12"/>
        <v>0</v>
      </c>
      <c r="Q40" s="130"/>
      <c r="R40" s="1"/>
      <c r="S40" s="233"/>
      <c r="T40" s="234"/>
      <c r="U40" s="1"/>
      <c r="V40" s="1"/>
      <c r="W40" s="1"/>
    </row>
    <row r="41" spans="2:23" ht="15.75" customHeight="1" thickBot="1">
      <c r="B41" s="131" t="s">
        <v>36</v>
      </c>
      <c r="C41" s="132">
        <f t="shared" ref="C41:H41" si="13">SUM(C33:C40)</f>
        <v>4.0261389200000002</v>
      </c>
      <c r="D41" s="132">
        <f t="shared" si="13"/>
        <v>4.2889999999999997</v>
      </c>
      <c r="E41" s="132">
        <f t="shared" si="13"/>
        <v>4.2640000000000002</v>
      </c>
      <c r="F41" s="132">
        <f t="shared" si="13"/>
        <v>4.1038855520786015</v>
      </c>
      <c r="G41" s="132">
        <f t="shared" si="13"/>
        <v>4.2699999999999996</v>
      </c>
      <c r="H41" s="132">
        <f t="shared" si="13"/>
        <v>4.3949904192273523</v>
      </c>
      <c r="I41" s="133"/>
      <c r="J41" s="22"/>
      <c r="K41" s="78">
        <f t="shared" ref="K41:P41" si="14">K33+SUM(K35:K40)</f>
        <v>4.9900996055286928</v>
      </c>
      <c r="L41" s="79">
        <f t="shared" si="14"/>
        <v>5.1354986261932147</v>
      </c>
      <c r="M41" s="79">
        <f t="shared" si="14"/>
        <v>5.013564811805554</v>
      </c>
      <c r="N41" s="79">
        <f t="shared" si="14"/>
        <v>4.7956876359925902</v>
      </c>
      <c r="O41" s="79">
        <f t="shared" si="14"/>
        <v>4.9050817036417156</v>
      </c>
      <c r="P41" s="79">
        <f t="shared" si="14"/>
        <v>4.808745272836572</v>
      </c>
      <c r="Q41" s="80">
        <f>Q27-(LOOKUP($R$41,M19:P19,M27:P27)-LOOKUP($R$41,M32:P32,M41:P41))+R42</f>
        <v>5.9244318650218961</v>
      </c>
      <c r="R41" s="134" t="s">
        <v>12</v>
      </c>
      <c r="S41" s="235"/>
      <c r="T41" s="236"/>
      <c r="U41" s="1"/>
      <c r="V41" s="1"/>
      <c r="W41" s="1"/>
    </row>
    <row r="42" spans="2:23" ht="15.6" customHeight="1" thickBot="1">
      <c r="B42" s="1"/>
      <c r="C42" s="1"/>
      <c r="D42" s="1"/>
      <c r="E42" s="1"/>
      <c r="F42" s="96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35"/>
      <c r="S42" s="136" t="s">
        <v>37</v>
      </c>
      <c r="T42" s="1"/>
      <c r="U42" s="1"/>
      <c r="V42" s="1"/>
      <c r="W42" s="1"/>
    </row>
    <row r="43" spans="2:23" ht="18.75" thickBot="1">
      <c r="B43" s="137"/>
      <c r="C43" s="138"/>
      <c r="D43" s="138"/>
      <c r="E43" s="138"/>
      <c r="F43" s="138"/>
      <c r="I43" s="139"/>
      <c r="J43" s="139"/>
      <c r="K43" s="140" t="s">
        <v>38</v>
      </c>
      <c r="L43" s="141"/>
      <c r="M43" s="142"/>
      <c r="N43" s="141"/>
      <c r="O43" s="141"/>
      <c r="P43" s="141"/>
      <c r="Q43" s="143"/>
      <c r="R43" s="1"/>
      <c r="S43" s="1"/>
      <c r="T43" s="1"/>
      <c r="U43" s="1"/>
      <c r="V43" s="1"/>
      <c r="W43" s="1"/>
    </row>
    <row r="44" spans="2:23" ht="15.75" thickBot="1">
      <c r="B44" s="144"/>
      <c r="C44" s="145"/>
      <c r="D44" s="145"/>
      <c r="E44" s="145"/>
      <c r="F44" s="145"/>
      <c r="G44" s="145"/>
      <c r="H44" s="145"/>
      <c r="I44" s="145"/>
      <c r="J44" s="139"/>
      <c r="K44" s="146"/>
      <c r="L44" s="147"/>
      <c r="M44" s="148">
        <f>(M27-M41)-((L27-L41)-(K27-K41))-C15/I8</f>
        <v>-0.46317077424023356</v>
      </c>
      <c r="N44" s="149">
        <f>(N27-N41)-(M27-M41)</f>
        <v>-0.19237412727809922</v>
      </c>
      <c r="O44" s="149">
        <f>(O27-O41)-(N27-N41)</f>
        <v>-5.0786019742665722E-2</v>
      </c>
      <c r="P44" s="149">
        <f>(P27-P41)-(O27-O41)</f>
        <v>0.91334593957112009</v>
      </c>
      <c r="Q44" s="150">
        <f>(Q27-Q41)-(P27-P41)</f>
        <v>-0.91334593957112009</v>
      </c>
      <c r="R44" s="1"/>
      <c r="S44" s="1"/>
      <c r="T44" s="1"/>
      <c r="U44" s="1"/>
      <c r="V44" s="1"/>
      <c r="W44" s="1"/>
    </row>
    <row r="45" spans="2:23" ht="23.25" customHeight="1" thickBot="1">
      <c r="B45" s="137"/>
      <c r="C45" s="137"/>
      <c r="D45" s="138"/>
      <c r="E45" s="138"/>
      <c r="F45" s="138"/>
      <c r="G45" s="138"/>
      <c r="H45" s="138"/>
      <c r="I45" s="138"/>
      <c r="J45" s="139"/>
      <c r="K45" s="151"/>
      <c r="L45" s="151"/>
      <c r="M45" s="151"/>
      <c r="N45" s="151"/>
      <c r="O45" s="151"/>
      <c r="P45" s="151"/>
      <c r="Q45" s="151"/>
      <c r="R45" s="1"/>
      <c r="S45" s="1"/>
      <c r="T45" s="1"/>
      <c r="U45" s="1"/>
      <c r="V45" s="1"/>
      <c r="W45" s="1"/>
    </row>
    <row r="46" spans="2:23" ht="18.75" thickBot="1">
      <c r="B46" s="137"/>
      <c r="C46" s="137"/>
      <c r="D46" s="152"/>
      <c r="E46" s="137"/>
      <c r="F46" s="204"/>
      <c r="G46" s="139"/>
      <c r="H46" s="139"/>
      <c r="I46" s="153"/>
      <c r="J46" s="139"/>
      <c r="K46" s="154" t="s">
        <v>39</v>
      </c>
      <c r="L46" s="155"/>
      <c r="M46" s="141"/>
      <c r="N46" s="141"/>
      <c r="O46" s="141"/>
      <c r="P46" s="141"/>
      <c r="Q46" s="141"/>
      <c r="R46" s="141"/>
      <c r="S46" s="141"/>
      <c r="T46" s="141"/>
      <c r="U46" s="141"/>
      <c r="V46" s="156"/>
      <c r="W46" s="157"/>
    </row>
    <row r="47" spans="2:23" ht="30" customHeight="1">
      <c r="B47" s="137"/>
      <c r="C47" s="137"/>
      <c r="D47" s="138"/>
      <c r="E47" s="138"/>
      <c r="F47" s="138"/>
      <c r="G47" s="138"/>
      <c r="H47" s="138"/>
      <c r="I47" s="153"/>
      <c r="J47" s="139"/>
      <c r="K47" s="158"/>
      <c r="L47" s="159"/>
      <c r="M47" s="237" t="s">
        <v>25</v>
      </c>
      <c r="N47" s="238"/>
      <c r="O47" s="238"/>
      <c r="P47" s="238"/>
      <c r="Q47" s="239"/>
      <c r="R47" s="240" t="s">
        <v>40</v>
      </c>
      <c r="S47" s="241"/>
      <c r="T47" s="241"/>
      <c r="U47" s="241"/>
      <c r="V47" s="241"/>
      <c r="W47" s="160"/>
    </row>
    <row r="48" spans="2:23">
      <c r="B48" s="137"/>
      <c r="C48" s="137"/>
      <c r="D48" s="152"/>
      <c r="E48" s="137"/>
      <c r="F48" s="137"/>
      <c r="G48" s="139"/>
      <c r="H48" s="139"/>
      <c r="I48" s="139"/>
      <c r="J48" s="139"/>
      <c r="K48" s="161"/>
      <c r="L48" s="162"/>
      <c r="M48" s="212" t="s">
        <v>23</v>
      </c>
      <c r="N48" s="213"/>
      <c r="O48" s="213"/>
      <c r="P48" s="213"/>
      <c r="Q48" s="213"/>
      <c r="R48" s="213"/>
      <c r="S48" s="213"/>
      <c r="T48" s="214"/>
      <c r="U48" s="215"/>
      <c r="V48" s="216"/>
      <c r="W48" s="217"/>
    </row>
    <row r="49" spans="2:23" ht="15.75" thickBot="1">
      <c r="B49" s="137"/>
      <c r="C49" s="137"/>
      <c r="D49" s="152"/>
      <c r="E49" s="138"/>
      <c r="F49" s="138"/>
      <c r="G49" s="138"/>
      <c r="H49" s="138"/>
      <c r="I49" s="138"/>
      <c r="J49" s="139"/>
      <c r="K49" s="161"/>
      <c r="L49" s="162"/>
      <c r="M49" s="163" t="str">
        <f>E32</f>
        <v>2018-19</v>
      </c>
      <c r="N49" s="163" t="str">
        <f>F32</f>
        <v>2019-20</v>
      </c>
      <c r="O49" s="163" t="str">
        <f>G32</f>
        <v>2020-21</v>
      </c>
      <c r="P49" s="163" t="str">
        <f>H32</f>
        <v>2021-22</v>
      </c>
      <c r="Q49" s="163" t="str">
        <f>I32</f>
        <v>2022-23</v>
      </c>
      <c r="R49" s="164" t="str">
        <f>LEFT(Q49,4)+1&amp;"-"&amp;RIGHT(Q49,2)+1</f>
        <v>2023-24</v>
      </c>
      <c r="S49" s="164" t="str">
        <f>LEFT(R49,4)+1&amp;"-"&amp;RIGHT(R49,2)+1</f>
        <v>2024-25</v>
      </c>
      <c r="T49" s="164" t="str">
        <f>LEFT(S49,4)+1&amp;"-"&amp;RIGHT(S49,2)+1</f>
        <v>2025-26</v>
      </c>
      <c r="U49" s="164" t="str">
        <f>LEFT(T49,4)+1&amp;"-"&amp;RIGHT(T49,2)+1</f>
        <v>2026-27</v>
      </c>
      <c r="V49" s="164" t="str">
        <f>LEFT(U49,4)+1&amp;"-"&amp;RIGHT(U49,2)+1</f>
        <v>2027-28</v>
      </c>
      <c r="W49" s="165" t="s">
        <v>41</v>
      </c>
    </row>
    <row r="50" spans="2:23" ht="15.75" thickBot="1">
      <c r="B50" s="137"/>
      <c r="C50" s="137"/>
      <c r="D50" s="152"/>
      <c r="E50" s="204"/>
      <c r="F50" s="204"/>
      <c r="G50" s="204"/>
      <c r="H50" s="139"/>
      <c r="I50" s="139"/>
      <c r="J50" s="139"/>
      <c r="K50" s="242" t="str">
        <f>M49</f>
        <v>2018-19</v>
      </c>
      <c r="L50" s="243"/>
      <c r="M50" s="166"/>
      <c r="N50" s="167">
        <f>$M$44</f>
        <v>-0.46317077424023356</v>
      </c>
      <c r="O50" s="168">
        <f>$M$44</f>
        <v>-0.46317077424023356</v>
      </c>
      <c r="P50" s="169">
        <f>$M$44</f>
        <v>-0.46317077424023356</v>
      </c>
      <c r="Q50" s="168">
        <f>$M$44</f>
        <v>-0.46317077424023356</v>
      </c>
      <c r="R50" s="170">
        <f>$M$44</f>
        <v>-0.46317077424023356</v>
      </c>
      <c r="S50" s="171"/>
      <c r="T50" s="171"/>
      <c r="U50" s="171"/>
      <c r="V50" s="171"/>
      <c r="W50" s="172"/>
    </row>
    <row r="51" spans="2:23" ht="15.75" thickBot="1">
      <c r="B51" s="137"/>
      <c r="C51" s="137"/>
      <c r="D51" s="137"/>
      <c r="E51" s="137"/>
      <c r="F51" s="137"/>
      <c r="G51" s="139"/>
      <c r="H51" s="139"/>
      <c r="I51" s="139"/>
      <c r="J51" s="139"/>
      <c r="K51" s="227" t="str">
        <f>N49</f>
        <v>2019-20</v>
      </c>
      <c r="L51" s="228"/>
      <c r="M51" s="166"/>
      <c r="N51" s="166"/>
      <c r="O51" s="173">
        <f>$N$44</f>
        <v>-0.19237412727809922</v>
      </c>
      <c r="P51" s="174">
        <f>$N$44</f>
        <v>-0.19237412727809922</v>
      </c>
      <c r="Q51" s="175">
        <f>$N$44</f>
        <v>-0.19237412727809922</v>
      </c>
      <c r="R51" s="174">
        <f>$N$44</f>
        <v>-0.19237412727809922</v>
      </c>
      <c r="S51" s="170">
        <f>$N$44</f>
        <v>-0.19237412727809922</v>
      </c>
      <c r="T51" s="171"/>
      <c r="U51" s="171"/>
      <c r="V51" s="171"/>
      <c r="W51" s="172"/>
    </row>
    <row r="52" spans="2:23" ht="15.75" thickBot="1">
      <c r="B52" s="137"/>
      <c r="C52" s="137"/>
      <c r="D52" s="137"/>
      <c r="E52" s="137"/>
      <c r="F52" s="137"/>
      <c r="G52" s="139"/>
      <c r="H52" s="139"/>
      <c r="I52" s="139"/>
      <c r="J52" s="139"/>
      <c r="K52" s="227" t="str">
        <f>O49</f>
        <v>2020-21</v>
      </c>
      <c r="L52" s="228"/>
      <c r="M52" s="171"/>
      <c r="N52" s="171"/>
      <c r="O52" s="166"/>
      <c r="P52" s="176">
        <f>$O$44</f>
        <v>-5.0786019742665722E-2</v>
      </c>
      <c r="Q52" s="175">
        <f>$O$44</f>
        <v>-5.0786019742665722E-2</v>
      </c>
      <c r="R52" s="174">
        <f>$O$44</f>
        <v>-5.0786019742665722E-2</v>
      </c>
      <c r="S52" s="175">
        <f>$O$44</f>
        <v>-5.0786019742665722E-2</v>
      </c>
      <c r="T52" s="177">
        <f>$O$44</f>
        <v>-5.0786019742665722E-2</v>
      </c>
      <c r="U52" s="178"/>
      <c r="V52" s="171"/>
      <c r="W52" s="172"/>
    </row>
    <row r="53" spans="2:23" ht="15.75" thickBot="1">
      <c r="B53" s="137"/>
      <c r="C53" s="137"/>
      <c r="D53" s="137"/>
      <c r="E53" s="137"/>
      <c r="F53" s="137"/>
      <c r="G53" s="139"/>
      <c r="H53" s="139"/>
      <c r="I53" s="139"/>
      <c r="J53" s="139"/>
      <c r="K53" s="227" t="str">
        <f>P49</f>
        <v>2021-22</v>
      </c>
      <c r="L53" s="228"/>
      <c r="M53" s="171"/>
      <c r="N53" s="171"/>
      <c r="O53" s="171"/>
      <c r="P53" s="166"/>
      <c r="Q53" s="173">
        <f>$P$44</f>
        <v>0.91334593957112009</v>
      </c>
      <c r="R53" s="175">
        <f>$P$44</f>
        <v>0.91334593957112009</v>
      </c>
      <c r="S53" s="179">
        <f>$P$44</f>
        <v>0.91334593957112009</v>
      </c>
      <c r="T53" s="174">
        <f>$P$44</f>
        <v>0.91334593957112009</v>
      </c>
      <c r="U53" s="180">
        <f>$P$44</f>
        <v>0.91334593957112009</v>
      </c>
      <c r="V53" s="178"/>
      <c r="W53" s="172"/>
    </row>
    <row r="54" spans="2:23" ht="15.75" thickBot="1">
      <c r="B54" s="137"/>
      <c r="C54" s="137"/>
      <c r="D54" s="137"/>
      <c r="E54" s="137"/>
      <c r="F54" s="137"/>
      <c r="G54" s="139"/>
      <c r="H54" s="139"/>
      <c r="I54" s="139"/>
      <c r="J54" s="139"/>
      <c r="K54" s="229" t="str">
        <f>Q49</f>
        <v>2022-23</v>
      </c>
      <c r="L54" s="230"/>
      <c r="M54" s="181"/>
      <c r="N54" s="181"/>
      <c r="O54" s="171"/>
      <c r="P54" s="181"/>
      <c r="Q54" s="166"/>
      <c r="R54" s="182">
        <f>+$Q$44</f>
        <v>-0.91334593957112009</v>
      </c>
      <c r="S54" s="179">
        <f>+$Q$44</f>
        <v>-0.91334593957112009</v>
      </c>
      <c r="T54" s="183">
        <f>+$Q$44</f>
        <v>-0.91334593957112009</v>
      </c>
      <c r="U54" s="184">
        <f>+$Q$44</f>
        <v>-0.91334593957112009</v>
      </c>
      <c r="V54" s="185">
        <f>+$Q$44</f>
        <v>-0.91334593957112009</v>
      </c>
      <c r="W54" s="172"/>
    </row>
    <row r="55" spans="2:23" ht="15.75" thickBot="1">
      <c r="B55" s="137"/>
      <c r="C55" s="137"/>
      <c r="D55" s="137"/>
      <c r="E55" s="137"/>
      <c r="F55" s="137"/>
      <c r="G55" s="139"/>
      <c r="H55" s="139"/>
      <c r="I55" s="139"/>
      <c r="J55" s="139"/>
      <c r="K55" s="186" t="s">
        <v>42</v>
      </c>
      <c r="L55" s="187"/>
      <c r="M55" s="188"/>
      <c r="N55" s="188"/>
      <c r="O55" s="188"/>
      <c r="P55" s="188"/>
      <c r="Q55" s="188"/>
      <c r="R55" s="189">
        <f>+SUM(R50:R54)</f>
        <v>-0.7063309212609985</v>
      </c>
      <c r="S55" s="188">
        <f>+SUM(S51:S54)</f>
        <v>-0.24316014702076494</v>
      </c>
      <c r="T55" s="188">
        <f>+SUM(T52:T54)</f>
        <v>-5.0786019742665722E-2</v>
      </c>
      <c r="U55" s="208">
        <f>+SUM(U53:U54)</f>
        <v>0</v>
      </c>
      <c r="V55" s="190">
        <f>+SUM(V54)</f>
        <v>-0.91334593957112009</v>
      </c>
      <c r="W55" s="190">
        <f>+SUM(R55:V55)</f>
        <v>-1.9136230275955493</v>
      </c>
    </row>
    <row r="56" spans="2:23" ht="15.75" thickBot="1">
      <c r="B56" s="137"/>
      <c r="C56" s="137"/>
      <c r="D56" s="137"/>
      <c r="E56" s="137"/>
      <c r="F56" s="137"/>
      <c r="G56" s="139"/>
      <c r="H56" s="139"/>
      <c r="I56" s="139"/>
      <c r="K56" s="191"/>
      <c r="L56" s="191"/>
      <c r="M56" s="191"/>
      <c r="N56" s="191"/>
      <c r="O56" s="191"/>
      <c r="P56" s="191"/>
      <c r="Q56" s="191"/>
      <c r="R56" s="192"/>
      <c r="S56" s="192"/>
      <c r="T56" s="192"/>
      <c r="U56" s="192"/>
      <c r="V56" s="192"/>
      <c r="W56" s="1"/>
    </row>
    <row r="57" spans="2:23" ht="15.75" thickBot="1">
      <c r="B57" s="137"/>
      <c r="C57" s="137"/>
      <c r="D57" s="137"/>
      <c r="E57" s="137"/>
      <c r="F57" s="137"/>
      <c r="G57" s="137"/>
      <c r="H57" s="137"/>
      <c r="I57" s="137"/>
      <c r="J57" s="137"/>
      <c r="K57" s="193" t="s">
        <v>43</v>
      </c>
      <c r="L57" s="194"/>
      <c r="M57" s="195"/>
      <c r="N57" s="195"/>
      <c r="O57" s="195"/>
      <c r="P57" s="195"/>
      <c r="Q57" s="195"/>
      <c r="R57" s="196">
        <f>R55</f>
        <v>-0.7063309212609985</v>
      </c>
      <c r="S57" s="197">
        <f>S55</f>
        <v>-0.24316014702076494</v>
      </c>
      <c r="T57" s="197">
        <f>T55</f>
        <v>-5.0786019742665722E-2</v>
      </c>
      <c r="U57" s="197">
        <f>U55</f>
        <v>0</v>
      </c>
      <c r="V57" s="198">
        <f>V55</f>
        <v>-0.91334593957112009</v>
      </c>
      <c r="W57" s="190">
        <f>+SUM(R57:V57)</f>
        <v>-1.9136230275955493</v>
      </c>
    </row>
  </sheetData>
  <mergeCells count="23">
    <mergeCell ref="C18:D18"/>
    <mergeCell ref="E18:I18"/>
    <mergeCell ref="K18:L18"/>
    <mergeCell ref="M18:Q18"/>
    <mergeCell ref="C4:L4"/>
    <mergeCell ref="M4:N4"/>
    <mergeCell ref="C17:D17"/>
    <mergeCell ref="E17:I17"/>
    <mergeCell ref="K17:Q17"/>
    <mergeCell ref="C30:I30"/>
    <mergeCell ref="K30:Q30"/>
    <mergeCell ref="C31:D31"/>
    <mergeCell ref="E31:I31"/>
    <mergeCell ref="K31:L31"/>
    <mergeCell ref="M31:Q31"/>
    <mergeCell ref="K53:L53"/>
    <mergeCell ref="K54:L54"/>
    <mergeCell ref="S37:T41"/>
    <mergeCell ref="M47:Q47"/>
    <mergeCell ref="R47:V47"/>
    <mergeCell ref="K50:L50"/>
    <mergeCell ref="K51:L51"/>
    <mergeCell ref="K52:L52"/>
  </mergeCells>
  <conditionalFormatting sqref="C33:F33 C38:H40 C37:G37 C35:H36">
    <cfRule type="expression" dxfId="7" priority="7">
      <formula>dms_TradingName = "Endeavour Energy"</formula>
    </cfRule>
    <cfRule type="expression" dxfId="6" priority="8">
      <formula>dms_TradingName = "TasNetworks (T)"</formula>
    </cfRule>
  </conditionalFormatting>
  <conditionalFormatting sqref="G33:H33">
    <cfRule type="expression" dxfId="5" priority="5">
      <formula>dms_TradingName = "Endeavour Energy"</formula>
    </cfRule>
    <cfRule type="expression" dxfId="4" priority="6">
      <formula>dms_TradingName = "TasNetworks (T)"</formula>
    </cfRule>
  </conditionalFormatting>
  <conditionalFormatting sqref="C42:F42">
    <cfRule type="expression" dxfId="3" priority="3">
      <formula>dms_TradingName = "Endeavour Energy"</formula>
    </cfRule>
    <cfRule type="expression" dxfId="2" priority="4">
      <formula>dms_TradingName = "TasNetworks (T)"</formula>
    </cfRule>
  </conditionalFormatting>
  <conditionalFormatting sqref="G42:H42">
    <cfRule type="expression" dxfId="1" priority="1">
      <formula>dms_TradingName = "Endeavour Energy"</formula>
    </cfRule>
    <cfRule type="expression" dxfId="0" priority="2">
      <formula>dms_TradingName = "TasNetworks (T)"</formula>
    </cfRule>
  </conditionalFormatting>
  <dataValidations count="1">
    <dataValidation type="list" allowBlank="1" showInputMessage="1" showErrorMessage="1" sqref="R41" xr:uid="{A27EE63C-67CC-4516-8BB8-0C3F2216A908}">
      <formula1>$M$32:$P$32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Draft decision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2022-09-12T05:37:53Z</dcterms:created>
  <dcterms:modified xsi:type="dcterms:W3CDTF">2022-09-25T22:25:32Z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