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jorg\AppData\Roaming\iManage\Work\Recent\AER202186 - Murraylink 2023-28 - Transmission Determination\"/>
    </mc:Choice>
  </mc:AlternateContent>
  <xr:revisionPtr revIDLastSave="0" documentId="13_ncr:1_{97D7DB83-1653-40B4-A016-7C586F75D2F7}" xr6:coauthVersionLast="47" xr6:coauthVersionMax="47" xr10:uidLastSave="{00000000-0000-0000-0000-000000000000}"/>
  <bookViews>
    <workbookView xWindow="-28920" yWindow="-120" windowWidth="29040" windowHeight="15840" xr2:uid="{6BC85E7E-BBD8-4888-900E-0AFA037A8585}"/>
  </bookViews>
  <sheets>
    <sheet name="Final decision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H40" i="1"/>
  <c r="G40" i="1"/>
  <c r="F40" i="1"/>
  <c r="E40" i="1"/>
  <c r="C40" i="1"/>
  <c r="Q31" i="1"/>
  <c r="P31" i="1"/>
  <c r="O31" i="1"/>
  <c r="N31" i="1"/>
  <c r="M31" i="1"/>
  <c r="L31" i="1"/>
  <c r="K31" i="1"/>
  <c r="I31" i="1"/>
  <c r="Q48" i="1" s="1"/>
  <c r="H31" i="1"/>
  <c r="P48" i="1" s="1"/>
  <c r="K52" i="1" s="1"/>
  <c r="G31" i="1"/>
  <c r="O48" i="1" s="1"/>
  <c r="K51" i="1" s="1"/>
  <c r="F31" i="1"/>
  <c r="N48" i="1" s="1"/>
  <c r="K50" i="1" s="1"/>
  <c r="E31" i="1"/>
  <c r="M48" i="1" s="1"/>
  <c r="K49" i="1" s="1"/>
  <c r="D31" i="1"/>
  <c r="C31" i="1"/>
  <c r="E26" i="1"/>
  <c r="H26" i="1"/>
  <c r="F26" i="1"/>
  <c r="D26" i="1"/>
  <c r="Q18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M6" i="1"/>
  <c r="L6" i="1"/>
  <c r="K6" i="1"/>
  <c r="J6" i="1"/>
  <c r="I6" i="1"/>
  <c r="H6" i="1"/>
  <c r="G6" i="1"/>
  <c r="F6" i="1"/>
  <c r="E6" i="1"/>
  <c r="N5" i="1"/>
  <c r="N6" i="1" s="1"/>
  <c r="M7" i="1" s="1"/>
  <c r="K53" i="1" l="1"/>
  <c r="R48" i="1"/>
  <c r="S48" i="1" s="1"/>
  <c r="T48" i="1" s="1"/>
  <c r="U48" i="1" s="1"/>
  <c r="V48" i="1" s="1"/>
  <c r="P36" i="1"/>
  <c r="P37" i="1"/>
  <c r="P38" i="1"/>
  <c r="P34" i="1"/>
  <c r="P39" i="1"/>
  <c r="P35" i="1"/>
  <c r="L7" i="1"/>
  <c r="O32" i="1" s="1"/>
  <c r="G26" i="1"/>
  <c r="I26" i="1"/>
  <c r="P32" i="1"/>
  <c r="D40" i="1"/>
  <c r="C26" i="1"/>
  <c r="P40" i="1" l="1"/>
  <c r="K7" i="1"/>
  <c r="O36" i="1"/>
  <c r="O37" i="1"/>
  <c r="O34" i="1"/>
  <c r="O40" i="1" s="1"/>
  <c r="O38" i="1"/>
  <c r="O35" i="1"/>
  <c r="O39" i="1"/>
  <c r="N39" i="1" l="1"/>
  <c r="N35" i="1"/>
  <c r="J7" i="1"/>
  <c r="N36" i="1"/>
  <c r="N37" i="1"/>
  <c r="N38" i="1"/>
  <c r="N32" i="1"/>
  <c r="N34" i="1"/>
  <c r="N40" i="1" l="1"/>
  <c r="M35" i="1"/>
  <c r="M39" i="1"/>
  <c r="I7" i="1"/>
  <c r="M36" i="1"/>
  <c r="M37" i="1"/>
  <c r="M38" i="1"/>
  <c r="M34" i="1"/>
  <c r="M32" i="1"/>
  <c r="L38" i="1" l="1"/>
  <c r="L34" i="1"/>
  <c r="M25" i="1"/>
  <c r="Q22" i="1"/>
  <c r="L39" i="1"/>
  <c r="L35" i="1"/>
  <c r="Q23" i="1"/>
  <c r="P22" i="1"/>
  <c r="Q24" i="1"/>
  <c r="P23" i="1"/>
  <c r="P19" i="1"/>
  <c r="H7" i="1"/>
  <c r="G7" i="1" s="1"/>
  <c r="L36" i="1"/>
  <c r="Q25" i="1"/>
  <c r="P24" i="1"/>
  <c r="O23" i="1"/>
  <c r="N19" i="1"/>
  <c r="P25" i="1"/>
  <c r="O24" i="1"/>
  <c r="N23" i="1"/>
  <c r="P21" i="1"/>
  <c r="L37" i="1"/>
  <c r="O25" i="1"/>
  <c r="N24" i="1"/>
  <c r="M23" i="1"/>
  <c r="N25" i="1"/>
  <c r="M24" i="1"/>
  <c r="N21" i="1"/>
  <c r="M21" i="1"/>
  <c r="Q19" i="1"/>
  <c r="Q26" i="1" s="1"/>
  <c r="M22" i="1"/>
  <c r="M19" i="1"/>
  <c r="M26" i="1" s="1"/>
  <c r="O22" i="1"/>
  <c r="O19" i="1"/>
  <c r="L32" i="1"/>
  <c r="N22" i="1"/>
  <c r="Q21" i="1"/>
  <c r="O21" i="1"/>
  <c r="M40" i="1"/>
  <c r="K34" i="1" l="1"/>
  <c r="K32" i="1"/>
  <c r="K38" i="1"/>
  <c r="K35" i="1"/>
  <c r="K39" i="1"/>
  <c r="F7" i="1"/>
  <c r="E7" i="1" s="1"/>
  <c r="D7" i="1" s="1"/>
  <c r="K36" i="1"/>
  <c r="K37" i="1"/>
  <c r="Q40" i="1"/>
  <c r="Q43" i="1" s="1"/>
  <c r="P26" i="1"/>
  <c r="L40" i="1"/>
  <c r="O26" i="1"/>
  <c r="O43" i="1" s="1"/>
  <c r="N26" i="1"/>
  <c r="N43" i="1" s="1"/>
  <c r="R53" i="1" l="1"/>
  <c r="V53" i="1"/>
  <c r="V54" i="1" s="1"/>
  <c r="V56" i="1" s="1"/>
  <c r="U53" i="1"/>
  <c r="T53" i="1"/>
  <c r="S53" i="1"/>
  <c r="Q50" i="1"/>
  <c r="P50" i="1"/>
  <c r="O50" i="1"/>
  <c r="S50" i="1"/>
  <c r="R50" i="1"/>
  <c r="L24" i="1"/>
  <c r="K23" i="1"/>
  <c r="L25" i="1"/>
  <c r="K24" i="1"/>
  <c r="L21" i="1"/>
  <c r="K25" i="1"/>
  <c r="L22" i="1"/>
  <c r="L23" i="1"/>
  <c r="K22" i="1"/>
  <c r="L19" i="1"/>
  <c r="K21" i="1"/>
  <c r="K19" i="1"/>
  <c r="K26" i="1" s="1"/>
  <c r="T51" i="1"/>
  <c r="S51" i="1"/>
  <c r="R51" i="1"/>
  <c r="Q51" i="1"/>
  <c r="P51" i="1"/>
  <c r="P43" i="1"/>
  <c r="K40" i="1"/>
  <c r="U52" i="1" l="1"/>
  <c r="U54" i="1" s="1"/>
  <c r="U56" i="1" s="1"/>
  <c r="T52" i="1"/>
  <c r="T54" i="1" s="1"/>
  <c r="T56" i="1" s="1"/>
  <c r="S52" i="1"/>
  <c r="S54" i="1" s="1"/>
  <c r="S56" i="1" s="1"/>
  <c r="R52" i="1"/>
  <c r="Q52" i="1"/>
  <c r="L26" i="1"/>
  <c r="M43" i="1" s="1"/>
  <c r="N49" i="1" l="1"/>
  <c r="R49" i="1"/>
  <c r="R54" i="1" s="1"/>
  <c r="Q49" i="1"/>
  <c r="P49" i="1"/>
  <c r="O49" i="1"/>
  <c r="R56" i="1" l="1"/>
  <c r="W56" i="1" s="1"/>
  <c r="W54" i="1"/>
</calcChain>
</file>

<file path=xl/sharedStrings.xml><?xml version="1.0" encoding="utf-8"?>
<sst xmlns="http://schemas.openxmlformats.org/spreadsheetml/2006/main" count="59" uniqueCount="48">
  <si>
    <t>Actual and estimated inflation</t>
  </si>
  <si>
    <t>Actual</t>
  </si>
  <si>
    <t>Estimated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</si>
  <si>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</si>
  <si>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</si>
  <si>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</si>
  <si>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</si>
  <si>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</si>
  <si>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</si>
  <si>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</si>
  <si>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</si>
  <si>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</si>
  <si>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</si>
  <si>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</si>
  <si>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</si>
  <si>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ABS CPI index - June</t>
  </si>
  <si>
    <t xml:space="preserve">Inflation rate (per cent) </t>
  </si>
  <si>
    <t>Reconstructed cumulative index (2022-23=1)</t>
  </si>
  <si>
    <t>7.5.1 -  The carryover amounts that arise from applying the EBSS during the current regulatory control period</t>
  </si>
  <si>
    <t>Base year used to forecast opex for the current period (drop down menu)</t>
  </si>
  <si>
    <t>Non-recurrent efficiency adjustment made to 2016-17 opex, $m, real June 2018</t>
  </si>
  <si>
    <t>7.5.1.1 - Opex allowance applicable to EBSS (EBSS target)</t>
  </si>
  <si>
    <t>$m, real June 2013</t>
  </si>
  <si>
    <t>$m, real June 2018</t>
  </si>
  <si>
    <t>$m, real June 2023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</si>
  <si>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</si>
  <si>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</si>
  <si>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</si>
  <si>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</si>
  <si>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</si>
  <si>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Substraction of approved revenue decrements - connection charges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</si>
  <si>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</si>
  <si>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</si>
  <si>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</si>
  <si>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</si>
  <si>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</si>
  <si>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Connection charges</t>
  </si>
  <si>
    <t>Murrylink to nominate base year used to forecast opex 
(drop down menu)</t>
  </si>
  <si>
    <t>Movements in provisions related to opex</t>
  </si>
  <si>
    <t xml:space="preserve">Other adjustments or exclusions required by the EBSS </t>
  </si>
  <si>
    <t>Actual opex for EBSS purposes</t>
  </si>
  <si>
    <t>Base year non-recurrent efficiency gain $m, real June 2023</t>
  </si>
  <si>
    <t>Incremental gain $m, real June 2023</t>
  </si>
  <si>
    <t>Carryover</t>
  </si>
  <si>
    <t>Forthcoming regulatory control period</t>
  </si>
  <si>
    <t>Total</t>
  </si>
  <si>
    <t>Total Carryover Amount ($m, June 2023)</t>
  </si>
  <si>
    <t>PTRM inputs ($m, June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</si>
</sst>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0.000"/>
    <numFmt numFmtId="167" formatCode="0.0;\–0.0;&quot;–&quot;"/>
    <numFmt numFmtId="168" formatCode="_-* #,##0.000_-;\-* #,##0.000_-;_-* &quot;-&quot;???_-;_-@_-"/>
    <numFmt numFmtId="169" formatCode="_-* #,##0_-;\-* #,##0_-;_-* &quot;-&quot;??_-;_-@_-"/>
    <numFmt numFmtId="170" formatCode="_-* #,##0.00000_-;\-* #,##0.00000_-;_-* &quot;-&quot;?_-;_-@_-"/>
    <numFmt numFmtId="171" formatCode="0.0000000"/>
    <numFmt numFmtId="172" formatCode="#,##0;\(#,##0\)"/>
    <numFmt numFmtId="173" formatCode="#,##0.0_ ;\-#,##0.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Calibri"/>
      <family val="2"/>
      <scheme val="minor"/>
    </font>
    <font>
      <b/>
      <sz val="12"/>
      <color rgb="FFFFFFFF"/>
      <name val="Arial"/>
      <family val="2"/>
    </font>
    <font>
      <b/>
      <sz val="14"/>
      <color rgb="FFFFFFFF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i/>
      <sz val="11"/>
      <color rgb="FF000000"/>
      <name val="Arial"/>
      <family val="2"/>
    </font>
    <font>
      <b/>
      <sz val="12"/>
      <color rgb="FFFF0000"/>
      <name val="Calibri"/>
      <family val="2"/>
    </font>
    <font>
      <b/>
      <sz val="14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404040"/>
        <bgColor rgb="FF000000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A6A6A6"/>
      </right>
      <top style="thin">
        <color indexed="64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/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medium">
        <color indexed="64"/>
      </right>
      <top/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 style="medium">
        <color auto="1"/>
      </bottom>
      <diagonal/>
    </border>
    <border>
      <left style="medium">
        <color auto="1"/>
      </left>
      <right style="thin">
        <color rgb="FFA6A6A6"/>
      </right>
      <top/>
      <bottom style="medium">
        <color indexed="64"/>
      </bottom>
      <diagonal/>
    </border>
    <border>
      <left/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indexed="64"/>
      </right>
      <top/>
      <bottom style="thin">
        <color rgb="FFA6A6A6"/>
      </bottom>
      <diagonal/>
    </border>
    <border>
      <left style="thin">
        <color rgb="FFA6A6A6"/>
      </left>
      <right style="medium">
        <color theme="1"/>
      </right>
      <top/>
      <bottom style="thin">
        <color rgb="FFA6A6A6"/>
      </bottom>
      <diagonal/>
    </border>
    <border>
      <left style="medium">
        <color auto="1"/>
      </left>
      <right style="thin">
        <color rgb="FFA6A6A6"/>
      </right>
      <top/>
      <bottom style="thin">
        <color rgb="FFA6A6A6"/>
      </bottom>
      <diagonal/>
    </border>
    <border>
      <left style="medium">
        <color theme="1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indexed="64"/>
      </right>
      <top style="thin">
        <color rgb="FFA6A6A6"/>
      </top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medium">
        <color theme="1"/>
      </right>
      <top/>
      <bottom/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medium">
        <color auto="1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/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rgb="FFA6A6A6"/>
      </bottom>
      <diagonal/>
    </border>
    <border>
      <left/>
      <right style="thin">
        <color rgb="FFA6A6A6"/>
      </right>
      <top style="medium">
        <color theme="1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medium">
        <color theme="1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medium">
        <color theme="1"/>
      </top>
      <bottom style="thin">
        <color rgb="FFA6A6A6"/>
      </bottom>
      <diagonal/>
    </border>
    <border>
      <left style="thin">
        <color rgb="FFA6A6A6"/>
      </left>
      <right style="medium">
        <color theme="1"/>
      </right>
      <top style="medium">
        <color theme="1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medium">
        <color auto="1"/>
      </top>
      <bottom style="thin">
        <color rgb="FFA6A6A6"/>
      </bottom>
      <diagonal/>
    </border>
    <border>
      <left/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medium">
        <color theme="1"/>
      </left>
      <right style="thin">
        <color theme="1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theme="1"/>
      </right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thin">
        <color rgb="FFA6A6A6"/>
      </bottom>
      <diagonal/>
    </border>
    <border>
      <left/>
      <right style="medium">
        <color theme="1"/>
      </right>
      <top style="thin">
        <color rgb="FFA6A6A6"/>
      </top>
      <bottom style="thin">
        <color rgb="FFA6A6A6"/>
      </bottom>
      <diagonal/>
    </border>
    <border>
      <left/>
      <right style="medium">
        <color indexed="64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medium">
        <color theme="1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medium">
        <color theme="1"/>
      </bottom>
      <diagonal/>
    </border>
    <border>
      <left/>
      <right style="medium">
        <color theme="1"/>
      </right>
      <top style="thin">
        <color rgb="FFA6A6A6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rgb="FFA6A6A6"/>
      </left>
      <right style="thin">
        <color rgb="FFA6A6A6"/>
      </right>
      <top style="medium">
        <color theme="1"/>
      </top>
      <bottom style="medium">
        <color theme="1"/>
      </bottom>
      <diagonal/>
    </border>
    <border>
      <left style="thin">
        <color rgb="FFA6A6A6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rgb="FFA6A6A6"/>
      </bottom>
      <diagonal/>
    </border>
    <border>
      <left/>
      <right style="thin">
        <color auto="1"/>
      </right>
      <top style="medium">
        <color indexed="64"/>
      </top>
      <bottom style="thin">
        <color rgb="FFA6A6A6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/>
      <top style="medium">
        <color indexed="64"/>
      </top>
      <bottom style="thin">
        <color rgb="FFBFBFBF"/>
      </bottom>
      <diagonal/>
    </border>
    <border>
      <left/>
      <right/>
      <top style="medium">
        <color indexed="64"/>
      </top>
      <bottom style="thin">
        <color rgb="FFBFBFBF"/>
      </bottom>
      <diagonal/>
    </border>
    <border>
      <left/>
      <right style="medium">
        <color indexed="64"/>
      </right>
      <top style="medium">
        <color indexed="64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medium">
        <color indexed="64"/>
      </right>
      <top style="thin">
        <color rgb="FFBFBFBF"/>
      </top>
      <bottom/>
      <diagonal/>
    </border>
    <border>
      <left style="thin">
        <color rgb="FFA6A6A6"/>
      </left>
      <right/>
      <top/>
      <bottom style="medium">
        <color indexed="64"/>
      </bottom>
      <diagonal/>
    </border>
    <border>
      <left/>
      <right style="thin">
        <color rgb="FFBFBFBF"/>
      </right>
      <top/>
      <bottom style="medium">
        <color indexed="64"/>
      </bottom>
      <diagonal/>
    </border>
    <border>
      <left style="thin">
        <color rgb="FFBFBFBF"/>
      </left>
      <right style="thin">
        <color rgb="FFBFBFBF"/>
      </right>
      <top/>
      <bottom style="medium">
        <color indexed="64"/>
      </bottom>
      <diagonal/>
    </border>
    <border>
      <left style="thin">
        <color rgb="FFBFBFBF"/>
      </left>
      <right style="medium">
        <color auto="1"/>
      </right>
      <top/>
      <bottom style="medium">
        <color indexed="64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medium">
        <color auto="1"/>
      </top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rgb="FFA6A6A6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5" borderId="0">
      <alignment vertical="center"/>
      <protection locked="0"/>
    </xf>
  </cellStyleXfs>
  <cellXfs count="26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5" fillId="3" borderId="8" xfId="0" quotePrefix="1" applyFont="1" applyFill="1" applyBorder="1" applyAlignment="1">
      <alignment horizontal="right" vertical="center"/>
    </xf>
    <xf numFmtId="0" fontId="5" fillId="3" borderId="9" xfId="0" quotePrefix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 indent="1"/>
    </xf>
    <xf numFmtId="165" fontId="4" fillId="2" borderId="12" xfId="0" applyNumberFormat="1" applyFont="1" applyFill="1" applyBorder="1" applyAlignment="1">
      <alignment horizontal="left"/>
    </xf>
    <xf numFmtId="164" fontId="6" fillId="4" borderId="13" xfId="2" applyNumberFormat="1" applyFont="1" applyFill="1" applyBorder="1" applyAlignment="1" applyProtection="1">
      <alignment horizontal="right" vertical="center" wrapText="1"/>
    </xf>
    <xf numFmtId="164" fontId="6" fillId="0" borderId="14" xfId="2" applyNumberFormat="1" applyFont="1" applyFill="1" applyBorder="1" applyAlignment="1" applyProtection="1">
      <alignment horizontal="right" vertical="center" wrapText="1"/>
    </xf>
    <xf numFmtId="0" fontId="7" fillId="4" borderId="11" xfId="0" applyFont="1" applyFill="1" applyBorder="1" applyAlignment="1">
      <alignment horizontal="left" vertical="center" wrapText="1" indent="1"/>
    </xf>
    <xf numFmtId="164" fontId="4" fillId="2" borderId="15" xfId="0" applyNumberFormat="1" applyFont="1" applyFill="1" applyBorder="1" applyAlignment="1">
      <alignment vertical="center"/>
    </xf>
    <xf numFmtId="0" fontId="7" fillId="4" borderId="16" xfId="0" applyFont="1" applyFill="1" applyBorder="1" applyAlignment="1">
      <alignment horizontal="left" vertical="center" wrapText="1" indent="1"/>
    </xf>
    <xf numFmtId="10" fontId="6" fillId="4" borderId="17" xfId="2" applyNumberFormat="1" applyFont="1" applyFill="1" applyBorder="1" applyAlignment="1" applyProtection="1">
      <alignment horizontal="right" vertical="center" wrapText="1"/>
    </xf>
    <xf numFmtId="10" fontId="6" fillId="0" borderId="18" xfId="2" applyNumberFormat="1" applyFont="1" applyFill="1" applyBorder="1" applyAlignment="1" applyProtection="1">
      <alignment horizontal="right" vertical="center" wrapText="1"/>
    </xf>
    <xf numFmtId="0" fontId="7" fillId="4" borderId="19" xfId="0" applyFont="1" applyFill="1" applyBorder="1" applyAlignment="1">
      <alignment horizontal="left" vertical="center" wrapText="1" indent="1"/>
    </xf>
    <xf numFmtId="164" fontId="4" fillId="2" borderId="20" xfId="0" applyNumberFormat="1" applyFont="1" applyFill="1" applyBorder="1" applyAlignment="1">
      <alignment vertical="center"/>
    </xf>
    <xf numFmtId="2" fontId="6" fillId="4" borderId="21" xfId="2" applyNumberFormat="1" applyFont="1" applyFill="1" applyBorder="1" applyAlignment="1" applyProtection="1">
      <alignment horizontal="right" vertical="center" wrapText="1"/>
    </xf>
    <xf numFmtId="2" fontId="6" fillId="4" borderId="22" xfId="2" applyNumberFormat="1" applyFont="1" applyFill="1" applyBorder="1" applyAlignment="1" applyProtection="1">
      <alignment horizontal="right" vertical="center" wrapText="1"/>
    </xf>
    <xf numFmtId="2" fontId="6" fillId="4" borderId="23" xfId="2" applyNumberFormat="1" applyFont="1" applyFill="1" applyBorder="1" applyAlignment="1" applyProtection="1">
      <alignment horizontal="right" vertical="center" wrapText="1"/>
    </xf>
    <xf numFmtId="166" fontId="8" fillId="0" borderId="0" xfId="0" applyNumberFormat="1" applyFont="1"/>
    <xf numFmtId="0" fontId="8" fillId="0" borderId="0" xfId="0" applyFont="1"/>
    <xf numFmtId="2" fontId="4" fillId="0" borderId="0" xfId="0" applyNumberFormat="1" applyFont="1" applyAlignment="1">
      <alignment horizontal="center"/>
    </xf>
    <xf numFmtId="0" fontId="10" fillId="5" borderId="0" xfId="3" applyFont="1">
      <alignment vertical="center"/>
      <protection locked="0"/>
    </xf>
    <xf numFmtId="0" fontId="11" fillId="5" borderId="0" xfId="3" applyFont="1">
      <alignment vertical="center"/>
      <protection locked="0"/>
    </xf>
    <xf numFmtId="0" fontId="12" fillId="0" borderId="24" xfId="0" applyFont="1" applyBorder="1"/>
    <xf numFmtId="0" fontId="13" fillId="6" borderId="24" xfId="0" applyFont="1" applyFill="1" applyBorder="1" applyAlignment="1">
      <alignment horizontal="right"/>
    </xf>
    <xf numFmtId="167" fontId="13" fillId="6" borderId="24" xfId="0" applyNumberFormat="1" applyFont="1" applyFill="1" applyBorder="1"/>
    <xf numFmtId="168" fontId="2" fillId="0" borderId="0" xfId="0" applyNumberFormat="1" applyFont="1"/>
    <xf numFmtId="0" fontId="14" fillId="2" borderId="1" xfId="0" applyFont="1" applyFill="1" applyBorder="1" applyAlignment="1" applyProtection="1">
      <alignment horizontal="left" vertical="center"/>
      <protection locked="0"/>
    </xf>
    <xf numFmtId="165" fontId="14" fillId="2" borderId="25" xfId="1" applyNumberFormat="1" applyFont="1" applyFill="1" applyBorder="1" applyAlignment="1" applyProtection="1">
      <alignment horizontal="left" vertical="center"/>
      <protection locked="0"/>
    </xf>
    <xf numFmtId="0" fontId="14" fillId="2" borderId="25" xfId="0" applyFont="1" applyFill="1" applyBorder="1" applyAlignment="1" applyProtection="1">
      <alignment horizontal="left" vertical="center"/>
      <protection locked="0"/>
    </xf>
    <xf numFmtId="0" fontId="14" fillId="2" borderId="2" xfId="0" applyFont="1" applyFill="1" applyBorder="1" applyAlignment="1" applyProtection="1">
      <alignment horizontal="left" vertical="center"/>
      <protection locked="0"/>
    </xf>
    <xf numFmtId="0" fontId="14" fillId="2" borderId="3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/>
    <xf numFmtId="164" fontId="4" fillId="2" borderId="34" xfId="0" applyNumberFormat="1" applyFont="1" applyFill="1" applyBorder="1" applyAlignment="1">
      <alignment horizontal="right" vertical="center"/>
    </xf>
    <xf numFmtId="0" fontId="4" fillId="2" borderId="35" xfId="0" applyFont="1" applyFill="1" applyBorder="1" applyAlignment="1">
      <alignment horizontal="right" vertical="center"/>
    </xf>
    <xf numFmtId="0" fontId="4" fillId="8" borderId="36" xfId="0" applyFont="1" applyFill="1" applyBorder="1" applyAlignment="1">
      <alignment horizontal="right" vertical="center"/>
    </xf>
    <xf numFmtId="0" fontId="4" fillId="8" borderId="37" xfId="0" applyFont="1" applyFill="1" applyBorder="1" applyAlignment="1">
      <alignment horizontal="right" vertical="center"/>
    </xf>
    <xf numFmtId="0" fontId="4" fillId="8" borderId="38" xfId="0" applyFont="1" applyFill="1" applyBorder="1" applyAlignment="1">
      <alignment horizontal="right" vertical="center"/>
    </xf>
    <xf numFmtId="164" fontId="4" fillId="2" borderId="39" xfId="0" applyNumberFormat="1" applyFont="1" applyFill="1" applyBorder="1" applyAlignment="1">
      <alignment horizontal="right" vertical="center"/>
    </xf>
    <xf numFmtId="0" fontId="4" fillId="2" borderId="40" xfId="0" applyFont="1" applyFill="1" applyBorder="1" applyAlignment="1">
      <alignment horizontal="right" vertical="center"/>
    </xf>
    <xf numFmtId="0" fontId="4" fillId="8" borderId="41" xfId="0" applyFont="1" applyFill="1" applyBorder="1" applyAlignment="1">
      <alignment horizontal="right" vertical="center"/>
    </xf>
    <xf numFmtId="0" fontId="4" fillId="8" borderId="42" xfId="0" applyFont="1" applyFill="1" applyBorder="1" applyAlignment="1">
      <alignment horizontal="right" vertical="center"/>
    </xf>
    <xf numFmtId="0" fontId="4" fillId="8" borderId="43" xfId="0" applyFont="1" applyFill="1" applyBorder="1" applyAlignment="1">
      <alignment horizontal="right" vertical="center"/>
    </xf>
    <xf numFmtId="0" fontId="6" fillId="0" borderId="44" xfId="0" applyFont="1" applyBorder="1" applyAlignment="1">
      <alignment horizontal="left" vertical="center" wrapText="1" indent="1"/>
    </xf>
    <xf numFmtId="167" fontId="15" fillId="4" borderId="45" xfId="0" applyNumberFormat="1" applyFont="1" applyFill="1" applyBorder="1" applyAlignment="1">
      <alignment horizontal="right" vertical="center"/>
    </xf>
    <xf numFmtId="167" fontId="15" fillId="4" borderId="46" xfId="0" applyNumberFormat="1" applyFont="1" applyFill="1" applyBorder="1" applyAlignment="1">
      <alignment horizontal="right" vertical="center"/>
    </xf>
    <xf numFmtId="167" fontId="6" fillId="4" borderId="45" xfId="0" applyNumberFormat="1" applyFont="1" applyFill="1" applyBorder="1" applyAlignment="1">
      <alignment horizontal="right" vertical="center"/>
    </xf>
    <xf numFmtId="167" fontId="6" fillId="4" borderId="47" xfId="0" applyNumberFormat="1" applyFont="1" applyFill="1" applyBorder="1" applyAlignment="1">
      <alignment horizontal="right" vertical="center"/>
    </xf>
    <xf numFmtId="167" fontId="6" fillId="4" borderId="48" xfId="0" applyNumberFormat="1" applyFont="1" applyFill="1" applyBorder="1" applyAlignment="1">
      <alignment horizontal="right" vertical="center"/>
    </xf>
    <xf numFmtId="167" fontId="6" fillId="0" borderId="12" xfId="2" applyNumberFormat="1" applyFont="1" applyFill="1" applyBorder="1" applyAlignment="1" applyProtection="1">
      <alignment horizontal="right" vertical="center" wrapText="1"/>
    </xf>
    <xf numFmtId="167" fontId="6" fillId="0" borderId="49" xfId="2" applyNumberFormat="1" applyFont="1" applyFill="1" applyBorder="1" applyAlignment="1" applyProtection="1">
      <alignment horizontal="right" vertical="center" wrapText="1"/>
    </xf>
    <xf numFmtId="167" fontId="6" fillId="4" borderId="50" xfId="2" applyNumberFormat="1" applyFont="1" applyFill="1" applyBorder="1" applyAlignment="1" applyProtection="1">
      <alignment horizontal="right" vertical="center" wrapText="1"/>
    </xf>
    <xf numFmtId="167" fontId="6" fillId="4" borderId="13" xfId="2" applyNumberFormat="1" applyFont="1" applyFill="1" applyBorder="1" applyAlignment="1" applyProtection="1">
      <alignment horizontal="right" vertical="center" wrapText="1"/>
    </xf>
    <xf numFmtId="167" fontId="6" fillId="4" borderId="14" xfId="2" applyNumberFormat="1" applyFont="1" applyFill="1" applyBorder="1" applyAlignment="1" applyProtection="1">
      <alignment horizontal="right" vertical="center" wrapText="1"/>
    </xf>
    <xf numFmtId="164" fontId="6" fillId="0" borderId="0" xfId="2" applyNumberFormat="1" applyFont="1" applyFill="1" applyBorder="1" applyAlignment="1" applyProtection="1">
      <alignment horizontal="right" vertical="center" wrapText="1"/>
    </xf>
    <xf numFmtId="0" fontId="16" fillId="9" borderId="51" xfId="0" applyFont="1" applyFill="1" applyBorder="1" applyAlignment="1">
      <alignment horizontal="left" vertical="center" wrapText="1" indent="1"/>
    </xf>
    <xf numFmtId="167" fontId="17" fillId="2" borderId="52" xfId="0" applyNumberFormat="1" applyFont="1" applyFill="1" applyBorder="1" applyAlignment="1">
      <alignment horizontal="left"/>
    </xf>
    <xf numFmtId="167" fontId="17" fillId="2" borderId="53" xfId="0" applyNumberFormat="1" applyFont="1" applyFill="1" applyBorder="1" applyAlignment="1">
      <alignment horizontal="left"/>
    </xf>
    <xf numFmtId="167" fontId="4" fillId="2" borderId="52" xfId="0" applyNumberFormat="1" applyFont="1" applyFill="1" applyBorder="1" applyAlignment="1">
      <alignment horizontal="left"/>
    </xf>
    <xf numFmtId="167" fontId="4" fillId="2" borderId="54" xfId="0" applyNumberFormat="1" applyFont="1" applyFill="1" applyBorder="1" applyAlignment="1">
      <alignment horizontal="left"/>
    </xf>
    <xf numFmtId="167" fontId="4" fillId="2" borderId="55" xfId="0" applyNumberFormat="1" applyFont="1" applyFill="1" applyBorder="1" applyAlignment="1">
      <alignment horizontal="left"/>
    </xf>
    <xf numFmtId="167" fontId="4" fillId="2" borderId="56" xfId="0" applyNumberFormat="1" applyFont="1" applyFill="1" applyBorder="1" applyAlignment="1">
      <alignment horizontal="left"/>
    </xf>
    <xf numFmtId="167" fontId="4" fillId="2" borderId="53" xfId="0" applyNumberFormat="1" applyFont="1" applyFill="1" applyBorder="1" applyAlignment="1">
      <alignment horizontal="left"/>
    </xf>
    <xf numFmtId="167" fontId="4" fillId="2" borderId="57" xfId="0" applyNumberFormat="1" applyFont="1" applyFill="1" applyBorder="1" applyAlignment="1">
      <alignment horizontal="left"/>
    </xf>
    <xf numFmtId="0" fontId="6" fillId="0" borderId="51" xfId="0" applyFont="1" applyBorder="1" applyAlignment="1">
      <alignment horizontal="left" vertical="center" indent="4"/>
    </xf>
    <xf numFmtId="167" fontId="15" fillId="4" borderId="52" xfId="0" applyNumberFormat="1" applyFont="1" applyFill="1" applyBorder="1" applyAlignment="1">
      <alignment horizontal="right" vertical="center"/>
    </xf>
    <xf numFmtId="167" fontId="15" fillId="4" borderId="53" xfId="0" applyNumberFormat="1" applyFont="1" applyFill="1" applyBorder="1" applyAlignment="1">
      <alignment horizontal="right" vertical="center"/>
    </xf>
    <xf numFmtId="167" fontId="6" fillId="4" borderId="52" xfId="0" applyNumberFormat="1" applyFont="1" applyFill="1" applyBorder="1" applyAlignment="1">
      <alignment horizontal="right" vertical="center"/>
    </xf>
    <xf numFmtId="167" fontId="6" fillId="4" borderId="58" xfId="0" applyNumberFormat="1" applyFont="1" applyFill="1" applyBorder="1" applyAlignment="1">
      <alignment horizontal="right" vertical="center"/>
    </xf>
    <xf numFmtId="167" fontId="6" fillId="0" borderId="56" xfId="2" applyNumberFormat="1" applyFont="1" applyFill="1" applyBorder="1" applyAlignment="1" applyProtection="1">
      <alignment horizontal="right" wrapText="1"/>
    </xf>
    <xf numFmtId="167" fontId="6" fillId="0" borderId="53" xfId="2" applyNumberFormat="1" applyFont="1" applyFill="1" applyBorder="1" applyAlignment="1" applyProtection="1">
      <alignment horizontal="right" wrapText="1"/>
    </xf>
    <xf numFmtId="167" fontId="6" fillId="4" borderId="52" xfId="2" applyNumberFormat="1" applyFont="1" applyFill="1" applyBorder="1" applyAlignment="1" applyProtection="1">
      <alignment horizontal="right" wrapText="1"/>
    </xf>
    <xf numFmtId="167" fontId="6" fillId="4" borderId="59" xfId="2" applyNumberFormat="1" applyFont="1" applyFill="1" applyBorder="1" applyAlignment="1" applyProtection="1">
      <alignment horizontal="right" wrapText="1"/>
    </xf>
    <xf numFmtId="164" fontId="2" fillId="0" borderId="0" xfId="0" applyNumberFormat="1" applyFont="1"/>
    <xf numFmtId="0" fontId="6" fillId="0" borderId="51" xfId="0" applyFont="1" applyBorder="1" applyAlignment="1">
      <alignment horizontal="left" vertical="center" indent="1"/>
    </xf>
    <xf numFmtId="167" fontId="6" fillId="0" borderId="52" xfId="0" applyNumberFormat="1" applyFont="1" applyBorder="1" applyAlignment="1">
      <alignment horizontal="right" vertical="center"/>
    </xf>
    <xf numFmtId="167" fontId="6" fillId="4" borderId="53" xfId="0" applyNumberFormat="1" applyFont="1" applyFill="1" applyBorder="1" applyAlignment="1">
      <alignment horizontal="right" vertical="center"/>
    </xf>
    <xf numFmtId="169" fontId="4" fillId="0" borderId="0" xfId="0" applyNumberFormat="1" applyFont="1"/>
    <xf numFmtId="0" fontId="2" fillId="0" borderId="0" xfId="0" applyFont="1" applyAlignment="1">
      <alignment horizontal="right"/>
    </xf>
    <xf numFmtId="167" fontId="6" fillId="4" borderId="60" xfId="0" applyNumberFormat="1" applyFont="1" applyFill="1" applyBorder="1" applyAlignment="1">
      <alignment horizontal="right" vertical="center"/>
    </xf>
    <xf numFmtId="167" fontId="6" fillId="4" borderId="61" xfId="0" applyNumberFormat="1" applyFont="1" applyFill="1" applyBorder="1" applyAlignment="1">
      <alignment horizontal="right" vertical="center"/>
    </xf>
    <xf numFmtId="167" fontId="6" fillId="4" borderId="62" xfId="0" applyNumberFormat="1" applyFont="1" applyFill="1" applyBorder="1" applyAlignment="1">
      <alignment horizontal="right" vertical="center"/>
    </xf>
    <xf numFmtId="0" fontId="4" fillId="10" borderId="63" xfId="0" applyFont="1" applyFill="1" applyBorder="1" applyAlignment="1">
      <alignment horizontal="left" vertical="center" wrapText="1" indent="1"/>
    </xf>
    <xf numFmtId="167" fontId="4" fillId="10" borderId="64" xfId="2" applyNumberFormat="1" applyFont="1" applyFill="1" applyBorder="1" applyAlignment="1" applyProtection="1">
      <alignment horizontal="right" wrapText="1"/>
    </xf>
    <xf numFmtId="167" fontId="4" fillId="10" borderId="65" xfId="2" applyNumberFormat="1" applyFont="1" applyFill="1" applyBorder="1" applyAlignment="1" applyProtection="1">
      <alignment horizontal="right" wrapText="1"/>
    </xf>
    <xf numFmtId="167" fontId="4" fillId="10" borderId="66" xfId="2" applyNumberFormat="1" applyFont="1" applyFill="1" applyBorder="1" applyAlignment="1" applyProtection="1">
      <alignment horizontal="right" wrapText="1"/>
    </xf>
    <xf numFmtId="167" fontId="4" fillId="10" borderId="67" xfId="2" applyNumberFormat="1" applyFont="1" applyFill="1" applyBorder="1" applyAlignment="1" applyProtection="1">
      <alignment horizontal="right" wrapText="1"/>
    </xf>
    <xf numFmtId="167" fontId="4" fillId="10" borderId="68" xfId="2" applyNumberFormat="1" applyFont="1" applyFill="1" applyBorder="1" applyAlignment="1" applyProtection="1">
      <alignment horizontal="right" wrapText="1"/>
    </xf>
    <xf numFmtId="0" fontId="16" fillId="0" borderId="69" xfId="0" applyFont="1" applyBorder="1" applyAlignment="1">
      <alignment vertical="center"/>
    </xf>
    <xf numFmtId="170" fontId="16" fillId="0" borderId="0" xfId="0" applyNumberFormat="1" applyFont="1" applyAlignment="1">
      <alignment vertical="center"/>
    </xf>
    <xf numFmtId="171" fontId="18" fillId="0" borderId="0" xfId="0" applyNumberFormat="1" applyFont="1"/>
    <xf numFmtId="164" fontId="18" fillId="0" borderId="0" xfId="0" applyNumberFormat="1" applyFont="1"/>
    <xf numFmtId="0" fontId="8" fillId="0" borderId="69" xfId="0" applyFont="1" applyBorder="1"/>
    <xf numFmtId="0" fontId="16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6" fillId="0" borderId="70" xfId="0" applyFont="1" applyBorder="1" applyAlignment="1">
      <alignment horizontal="left" vertical="center" wrapText="1" indent="1"/>
    </xf>
    <xf numFmtId="167" fontId="6" fillId="4" borderId="50" xfId="0" applyNumberFormat="1" applyFont="1" applyFill="1" applyBorder="1" applyAlignment="1" applyProtection="1">
      <alignment vertical="center" wrapText="1"/>
      <protection locked="0"/>
    </xf>
    <xf numFmtId="167" fontId="6" fillId="4" borderId="71" xfId="0" applyNumberFormat="1" applyFont="1" applyFill="1" applyBorder="1" applyAlignment="1" applyProtection="1">
      <alignment vertical="center" wrapText="1"/>
      <protection locked="0"/>
    </xf>
    <xf numFmtId="167" fontId="6" fillId="4" borderId="13" xfId="0" applyNumberFormat="1" applyFont="1" applyFill="1" applyBorder="1" applyAlignment="1" applyProtection="1">
      <alignment vertical="center" wrapText="1"/>
      <protection locked="0"/>
    </xf>
    <xf numFmtId="167" fontId="15" fillId="0" borderId="13" xfId="0" applyNumberFormat="1" applyFont="1" applyBorder="1" applyAlignment="1" applyProtection="1">
      <alignment vertical="center" wrapText="1"/>
      <protection locked="0"/>
    </xf>
    <xf numFmtId="167" fontId="4" fillId="2" borderId="72" xfId="0" applyNumberFormat="1" applyFont="1" applyFill="1" applyBorder="1"/>
    <xf numFmtId="167" fontId="6" fillId="4" borderId="12" xfId="0" applyNumberFormat="1" applyFont="1" applyFill="1" applyBorder="1" applyAlignment="1">
      <alignment horizontal="right" vertical="center"/>
    </xf>
    <xf numFmtId="167" fontId="6" fillId="4" borderId="49" xfId="0" applyNumberFormat="1" applyFont="1" applyFill="1" applyBorder="1" applyAlignment="1">
      <alignment horizontal="right" vertical="center"/>
    </xf>
    <xf numFmtId="167" fontId="6" fillId="4" borderId="50" xfId="0" applyNumberFormat="1" applyFont="1" applyFill="1" applyBorder="1" applyAlignment="1">
      <alignment horizontal="right" vertical="center"/>
    </xf>
    <xf numFmtId="167" fontId="6" fillId="4" borderId="13" xfId="0" applyNumberFormat="1" applyFont="1" applyFill="1" applyBorder="1" applyAlignment="1">
      <alignment horizontal="right" vertical="center"/>
    </xf>
    <xf numFmtId="167" fontId="4" fillId="2" borderId="73" xfId="0" applyNumberFormat="1" applyFont="1" applyFill="1" applyBorder="1" applyAlignment="1">
      <alignment horizontal="left"/>
    </xf>
    <xf numFmtId="43" fontId="2" fillId="0" borderId="0" xfId="0" applyNumberFormat="1" applyFont="1"/>
    <xf numFmtId="0" fontId="16" fillId="9" borderId="74" xfId="0" applyFont="1" applyFill="1" applyBorder="1" applyAlignment="1">
      <alignment horizontal="left" vertical="center" wrapText="1" indent="1"/>
    </xf>
    <xf numFmtId="167" fontId="4" fillId="2" borderId="52" xfId="0" applyNumberFormat="1" applyFont="1" applyFill="1" applyBorder="1"/>
    <xf numFmtId="167" fontId="4" fillId="2" borderId="75" xfId="0" applyNumberFormat="1" applyFont="1" applyFill="1" applyBorder="1"/>
    <xf numFmtId="167" fontId="4" fillId="2" borderId="54" xfId="0" applyNumberFormat="1" applyFont="1" applyFill="1" applyBorder="1"/>
    <xf numFmtId="167" fontId="17" fillId="2" borderId="53" xfId="0" applyNumberFormat="1" applyFont="1" applyFill="1" applyBorder="1"/>
    <xf numFmtId="167" fontId="4" fillId="2" borderId="76" xfId="0" applyNumberFormat="1" applyFont="1" applyFill="1" applyBorder="1"/>
    <xf numFmtId="167" fontId="4" fillId="2" borderId="77" xfId="0" applyNumberFormat="1" applyFont="1" applyFill="1" applyBorder="1" applyAlignment="1">
      <alignment horizontal="right"/>
    </xf>
    <xf numFmtId="0" fontId="6" fillId="0" borderId="74" xfId="0" applyFont="1" applyBorder="1" applyAlignment="1">
      <alignment horizontal="left" vertical="center" wrapText="1" indent="3"/>
    </xf>
    <xf numFmtId="167" fontId="6" fillId="0" borderId="54" xfId="0" applyNumberFormat="1" applyFont="1" applyBorder="1" applyAlignment="1" applyProtection="1">
      <alignment vertical="center" wrapText="1"/>
      <protection locked="0"/>
    </xf>
    <xf numFmtId="167" fontId="6" fillId="0" borderId="53" xfId="0" applyNumberFormat="1" applyFont="1" applyBorder="1" applyAlignment="1" applyProtection="1">
      <alignment vertical="center" wrapText="1"/>
      <protection locked="0"/>
    </xf>
    <xf numFmtId="167" fontId="6" fillId="4" borderId="52" xfId="0" applyNumberFormat="1" applyFont="1" applyFill="1" applyBorder="1" applyAlignment="1" applyProtection="1">
      <alignment vertical="center" wrapText="1"/>
      <protection locked="0"/>
    </xf>
    <xf numFmtId="167" fontId="15" fillId="4" borderId="52" xfId="0" applyNumberFormat="1" applyFont="1" applyFill="1" applyBorder="1" applyAlignment="1" applyProtection="1">
      <alignment vertical="center" wrapText="1"/>
      <protection locked="0"/>
    </xf>
    <xf numFmtId="167" fontId="6" fillId="4" borderId="56" xfId="0" applyNumberFormat="1" applyFont="1" applyFill="1" applyBorder="1" applyAlignment="1">
      <alignment horizontal="right" vertical="center"/>
    </xf>
    <xf numFmtId="167" fontId="6" fillId="4" borderId="54" xfId="0" applyNumberFormat="1" applyFont="1" applyFill="1" applyBorder="1" applyAlignment="1" applyProtection="1">
      <alignment vertical="center" wrapText="1"/>
      <protection locked="0"/>
    </xf>
    <xf numFmtId="167" fontId="6" fillId="4" borderId="53" xfId="0" applyNumberFormat="1" applyFont="1" applyFill="1" applyBorder="1" applyAlignment="1" applyProtection="1">
      <alignment vertical="center" wrapText="1"/>
      <protection locked="0"/>
    </xf>
    <xf numFmtId="167" fontId="15" fillId="0" borderId="54" xfId="0" applyNumberFormat="1" applyFont="1" applyBorder="1" applyAlignment="1" applyProtection="1">
      <alignment vertical="center" wrapText="1"/>
      <protection locked="0"/>
    </xf>
    <xf numFmtId="167" fontId="0" fillId="0" borderId="0" xfId="0" applyNumberFormat="1"/>
    <xf numFmtId="0" fontId="6" fillId="0" borderId="74" xfId="0" applyFont="1" applyBorder="1" applyAlignment="1">
      <alignment horizontal="left" vertical="center" wrapText="1" indent="1"/>
    </xf>
    <xf numFmtId="167" fontId="6" fillId="0" borderId="52" xfId="0" applyNumberFormat="1" applyFont="1" applyBorder="1" applyAlignment="1" applyProtection="1">
      <alignment vertical="center" wrapText="1"/>
      <protection locked="0"/>
    </xf>
    <xf numFmtId="169" fontId="8" fillId="0" borderId="0" xfId="0" applyNumberFormat="1" applyFont="1"/>
    <xf numFmtId="167" fontId="8" fillId="2" borderId="77" xfId="0" applyNumberFormat="1" applyFont="1" applyFill="1" applyBorder="1"/>
    <xf numFmtId="0" fontId="15" fillId="0" borderId="74" xfId="0" applyFont="1" applyBorder="1" applyAlignment="1">
      <alignment horizontal="left" vertical="center" wrapText="1" indent="1"/>
    </xf>
    <xf numFmtId="0" fontId="6" fillId="0" borderId="82" xfId="0" applyFont="1" applyBorder="1" applyAlignment="1">
      <alignment horizontal="left" vertical="center" wrapText="1" indent="1"/>
    </xf>
    <xf numFmtId="167" fontId="6" fillId="0" borderId="22" xfId="0" applyNumberFormat="1" applyFont="1" applyBorder="1" applyAlignment="1" applyProtection="1">
      <alignment vertical="center" wrapText="1"/>
      <protection locked="0"/>
    </xf>
    <xf numFmtId="167" fontId="6" fillId="0" borderId="40" xfId="0" applyNumberFormat="1" applyFont="1" applyBorder="1" applyAlignment="1" applyProtection="1">
      <alignment vertical="center" wrapText="1"/>
      <protection locked="0"/>
    </xf>
    <xf numFmtId="167" fontId="6" fillId="0" borderId="21" xfId="0" applyNumberFormat="1" applyFont="1" applyBorder="1" applyAlignment="1" applyProtection="1">
      <alignment vertical="center" wrapText="1"/>
      <protection locked="0"/>
    </xf>
    <xf numFmtId="167" fontId="15" fillId="0" borderId="22" xfId="0" applyNumberFormat="1" applyFont="1" applyBorder="1" applyAlignment="1" applyProtection="1">
      <alignment vertical="center" wrapText="1"/>
      <protection locked="0"/>
    </xf>
    <xf numFmtId="167" fontId="4" fillId="2" borderId="83" xfId="0" applyNumberFormat="1" applyFont="1" applyFill="1" applyBorder="1"/>
    <xf numFmtId="167" fontId="6" fillId="4" borderId="39" xfId="0" applyNumberFormat="1" applyFont="1" applyFill="1" applyBorder="1" applyAlignment="1">
      <alignment horizontal="right" vertical="center"/>
    </xf>
    <xf numFmtId="167" fontId="6" fillId="4" borderId="40" xfId="0" applyNumberFormat="1" applyFont="1" applyFill="1" applyBorder="1" applyAlignment="1">
      <alignment horizontal="right" vertical="center"/>
    </xf>
    <xf numFmtId="167" fontId="6" fillId="4" borderId="21" xfId="0" applyNumberFormat="1" applyFont="1" applyFill="1" applyBorder="1" applyAlignment="1">
      <alignment horizontal="right" vertical="center"/>
    </xf>
    <xf numFmtId="167" fontId="8" fillId="2" borderId="84" xfId="0" applyNumberFormat="1" applyFont="1" applyFill="1" applyBorder="1"/>
    <xf numFmtId="0" fontId="4" fillId="10" borderId="20" xfId="0" applyFont="1" applyFill="1" applyBorder="1" applyAlignment="1">
      <alignment horizontal="left" wrapText="1"/>
    </xf>
    <xf numFmtId="167" fontId="4" fillId="10" borderId="42" xfId="2" applyNumberFormat="1" applyFont="1" applyFill="1" applyBorder="1" applyAlignment="1" applyProtection="1">
      <alignment horizontal="right" wrapText="1"/>
    </xf>
    <xf numFmtId="167" fontId="17" fillId="10" borderId="42" xfId="2" applyNumberFormat="1" applyFont="1" applyFill="1" applyBorder="1" applyAlignment="1" applyProtection="1">
      <alignment horizontal="right" wrapText="1"/>
    </xf>
    <xf numFmtId="167" fontId="4" fillId="10" borderId="43" xfId="2" applyNumberFormat="1" applyFont="1" applyFill="1" applyBorder="1" applyAlignment="1" applyProtection="1">
      <alignment horizontal="right" wrapText="1"/>
    </xf>
    <xf numFmtId="172" fontId="5" fillId="6" borderId="24" xfId="0" applyNumberFormat="1" applyFont="1" applyFill="1" applyBorder="1" applyAlignment="1">
      <alignment horizontal="center"/>
    </xf>
    <xf numFmtId="167" fontId="8" fillId="6" borderId="87" xfId="0" applyNumberFormat="1" applyFont="1" applyFill="1" applyBorder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/>
    </xf>
    <xf numFmtId="0" fontId="8" fillId="0" borderId="0" xfId="0" applyFont="1" applyAlignment="1">
      <alignment horizontal="left" wrapText="1"/>
    </xf>
    <xf numFmtId="0" fontId="20" fillId="2" borderId="88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3" xfId="0" applyFont="1" applyFill="1" applyBorder="1" applyAlignment="1">
      <alignment horizontal="left" vertical="center"/>
    </xf>
    <xf numFmtId="0" fontId="21" fillId="0" borderId="0" xfId="0" applyFont="1" applyAlignment="1">
      <alignment horizontal="right"/>
    </xf>
    <xf numFmtId="43" fontId="21" fillId="0" borderId="0" xfId="0" applyNumberFormat="1" applyFont="1" applyAlignment="1">
      <alignment horizontal="right"/>
    </xf>
    <xf numFmtId="0" fontId="2" fillId="2" borderId="89" xfId="0" applyFont="1" applyFill="1" applyBorder="1"/>
    <xf numFmtId="0" fontId="2" fillId="2" borderId="84" xfId="0" applyFont="1" applyFill="1" applyBorder="1"/>
    <xf numFmtId="167" fontId="6" fillId="9" borderId="66" xfId="0" applyNumberFormat="1" applyFont="1" applyFill="1" applyBorder="1" applyAlignment="1">
      <alignment horizontal="right" vertical="center"/>
    </xf>
    <xf numFmtId="167" fontId="6" fillId="9" borderId="67" xfId="0" applyNumberFormat="1" applyFont="1" applyFill="1" applyBorder="1" applyAlignment="1">
      <alignment horizontal="right" vertical="center"/>
    </xf>
    <xf numFmtId="167" fontId="6" fillId="9" borderId="6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43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 wrapText="1"/>
    </xf>
    <xf numFmtId="0" fontId="20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0" fillId="2" borderId="25" xfId="0" applyFont="1" applyFill="1" applyBorder="1" applyAlignment="1">
      <alignment horizontal="left" vertical="center"/>
    </xf>
    <xf numFmtId="0" fontId="20" fillId="2" borderId="73" xfId="0" applyFont="1" applyFill="1" applyBorder="1" applyAlignment="1">
      <alignment horizontal="left" vertical="center"/>
    </xf>
    <xf numFmtId="0" fontId="4" fillId="4" borderId="88" xfId="0" applyFont="1" applyFill="1" applyBorder="1" applyAlignment="1">
      <alignment horizontal="left"/>
    </xf>
    <xf numFmtId="0" fontId="4" fillId="4" borderId="25" xfId="0" applyFont="1" applyFill="1" applyBorder="1" applyAlignment="1">
      <alignment horizontal="left"/>
    </xf>
    <xf numFmtId="0" fontId="5" fillId="9" borderId="94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13" borderId="95" xfId="0" applyFont="1" applyFill="1" applyBorder="1" applyAlignment="1">
      <alignment horizontal="centerContinuous" vertical="center"/>
    </xf>
    <xf numFmtId="0" fontId="4" fillId="13" borderId="96" xfId="0" applyFont="1" applyFill="1" applyBorder="1" applyAlignment="1">
      <alignment horizontal="centerContinuous" vertical="center"/>
    </xf>
    <xf numFmtId="0" fontId="4" fillId="13" borderId="97" xfId="0" applyFont="1" applyFill="1" applyBorder="1" applyAlignment="1">
      <alignment horizontal="centerContinuous" vertical="center"/>
    </xf>
    <xf numFmtId="0" fontId="4" fillId="13" borderId="98" xfId="0" applyFont="1" applyFill="1" applyBorder="1" applyAlignment="1">
      <alignment horizontal="centerContinuous" vertical="center"/>
    </xf>
    <xf numFmtId="0" fontId="4" fillId="13" borderId="99" xfId="0" applyFont="1" applyFill="1" applyBorder="1" applyAlignment="1">
      <alignment horizontal="centerContinuous" vertical="center"/>
    </xf>
    <xf numFmtId="0" fontId="2" fillId="13" borderId="100" xfId="0" applyFont="1" applyFill="1" applyBorder="1" applyAlignment="1">
      <alignment horizontal="centerContinuous"/>
    </xf>
    <xf numFmtId="0" fontId="4" fillId="8" borderId="20" xfId="0" applyFont="1" applyFill="1" applyBorder="1" applyAlignment="1">
      <alignment horizontal="right" vertical="center"/>
    </xf>
    <xf numFmtId="0" fontId="4" fillId="8" borderId="101" xfId="0" applyFont="1" applyFill="1" applyBorder="1" applyAlignment="1">
      <alignment horizontal="right" vertical="center"/>
    </xf>
    <xf numFmtId="0" fontId="4" fillId="12" borderId="102" xfId="0" applyFont="1" applyFill="1" applyBorder="1" applyAlignment="1">
      <alignment horizontal="right" vertical="center"/>
    </xf>
    <xf numFmtId="0" fontId="4" fillId="12" borderId="103" xfId="0" applyFont="1" applyFill="1" applyBorder="1" applyAlignment="1">
      <alignment horizontal="right" vertical="center"/>
    </xf>
    <xf numFmtId="0" fontId="22" fillId="9" borderId="104" xfId="0" applyFont="1" applyFill="1" applyBorder="1" applyAlignment="1">
      <alignment horizontal="right"/>
    </xf>
    <xf numFmtId="173" fontId="6" fillId="14" borderId="0" xfId="0" applyNumberFormat="1" applyFont="1" applyFill="1" applyAlignment="1">
      <alignment horizontal="left" vertical="center"/>
    </xf>
    <xf numFmtId="167" fontId="6" fillId="4" borderId="66" xfId="0" applyNumberFormat="1" applyFont="1" applyFill="1" applyBorder="1" applyAlignment="1">
      <alignment horizontal="right" vertical="center"/>
    </xf>
    <xf numFmtId="167" fontId="6" fillId="4" borderId="17" xfId="0" applyNumberFormat="1" applyFont="1" applyFill="1" applyBorder="1" applyAlignment="1">
      <alignment horizontal="right" vertical="center"/>
    </xf>
    <xf numFmtId="167" fontId="6" fillId="4" borderId="105" xfId="0" applyNumberFormat="1" applyFont="1" applyFill="1" applyBorder="1" applyAlignment="1">
      <alignment horizontal="right" vertical="center"/>
    </xf>
    <xf numFmtId="167" fontId="6" fillId="4" borderId="14" xfId="0" applyNumberFormat="1" applyFont="1" applyFill="1" applyBorder="1" applyAlignment="1">
      <alignment horizontal="right" vertical="center"/>
    </xf>
    <xf numFmtId="167" fontId="6" fillId="14" borderId="0" xfId="0" applyNumberFormat="1" applyFont="1" applyFill="1" applyAlignment="1">
      <alignment horizontal="right" vertical="center"/>
    </xf>
    <xf numFmtId="167" fontId="2" fillId="9" borderId="77" xfId="0" applyNumberFormat="1" applyFont="1" applyFill="1" applyBorder="1"/>
    <xf numFmtId="167" fontId="6" fillId="14" borderId="0" xfId="0" applyNumberFormat="1" applyFont="1" applyFill="1" applyAlignment="1">
      <alignment horizontal="left" vertical="center"/>
    </xf>
    <xf numFmtId="167" fontId="6" fillId="4" borderId="106" xfId="0" applyNumberFormat="1" applyFont="1" applyFill="1" applyBorder="1" applyAlignment="1">
      <alignment horizontal="right" vertical="center"/>
    </xf>
    <xf numFmtId="167" fontId="6" fillId="4" borderId="54" xfId="0" applyNumberFormat="1" applyFont="1" applyFill="1" applyBorder="1" applyAlignment="1">
      <alignment horizontal="right" vertical="center"/>
    </xf>
    <xf numFmtId="173" fontId="6" fillId="14" borderId="0" xfId="0" applyNumberFormat="1" applyFont="1" applyFill="1" applyAlignment="1">
      <alignment horizontal="right" vertical="center"/>
    </xf>
    <xf numFmtId="167" fontId="6" fillId="4" borderId="19" xfId="0" applyNumberFormat="1" applyFont="1" applyFill="1" applyBorder="1" applyAlignment="1">
      <alignment horizontal="right" vertical="center"/>
    </xf>
    <xf numFmtId="167" fontId="6" fillId="4" borderId="107" xfId="0" applyNumberFormat="1" applyFont="1" applyFill="1" applyBorder="1" applyAlignment="1">
      <alignment horizontal="right" vertical="center"/>
    </xf>
    <xf numFmtId="167" fontId="6" fillId="14" borderId="89" xfId="0" applyNumberFormat="1" applyFont="1" applyFill="1" applyBorder="1" applyAlignment="1">
      <alignment horizontal="right" vertical="center"/>
    </xf>
    <xf numFmtId="167" fontId="6" fillId="4" borderId="108" xfId="0" applyNumberFormat="1" applyFont="1" applyFill="1" applyBorder="1" applyAlignment="1">
      <alignment horizontal="right" vertical="center"/>
    </xf>
    <xf numFmtId="167" fontId="6" fillId="4" borderId="109" xfId="0" applyNumberFormat="1" applyFont="1" applyFill="1" applyBorder="1" applyAlignment="1">
      <alignment horizontal="right" vertical="center"/>
    </xf>
    <xf numFmtId="173" fontId="6" fillId="14" borderId="69" xfId="0" applyNumberFormat="1" applyFont="1" applyFill="1" applyBorder="1" applyAlignment="1">
      <alignment horizontal="right" vertical="center"/>
    </xf>
    <xf numFmtId="167" fontId="6" fillId="14" borderId="69" xfId="0" applyNumberFormat="1" applyFont="1" applyFill="1" applyBorder="1" applyAlignment="1">
      <alignment horizontal="right" vertical="center"/>
    </xf>
    <xf numFmtId="167" fontId="6" fillId="4" borderId="110" xfId="0" applyNumberFormat="1" applyFont="1" applyFill="1" applyBorder="1" applyAlignment="1">
      <alignment horizontal="right" vertical="center"/>
    </xf>
    <xf numFmtId="167" fontId="6" fillId="4" borderId="111" xfId="0" applyNumberFormat="1" applyFont="1" applyFill="1" applyBorder="1" applyAlignment="1">
      <alignment horizontal="right" vertical="center"/>
    </xf>
    <xf numFmtId="167" fontId="6" fillId="4" borderId="112" xfId="0" applyNumberFormat="1" applyFont="1" applyFill="1" applyBorder="1" applyAlignment="1">
      <alignment horizontal="right" vertical="center"/>
    </xf>
    <xf numFmtId="167" fontId="6" fillId="4" borderId="113" xfId="0" applyNumberFormat="1" applyFont="1" applyFill="1" applyBorder="1" applyAlignment="1">
      <alignment horizontal="right" vertical="center"/>
    </xf>
    <xf numFmtId="0" fontId="23" fillId="15" borderId="1" xfId="0" applyFont="1" applyFill="1" applyBorder="1"/>
    <xf numFmtId="0" fontId="23" fillId="15" borderId="2" xfId="0" applyFont="1" applyFill="1" applyBorder="1" applyAlignment="1">
      <alignment wrapText="1"/>
    </xf>
    <xf numFmtId="173" fontId="23" fillId="15" borderId="2" xfId="0" applyNumberFormat="1" applyFont="1" applyFill="1" applyBorder="1" applyAlignment="1">
      <alignment horizontal="right"/>
    </xf>
    <xf numFmtId="167" fontId="23" fillId="15" borderId="2" xfId="0" applyNumberFormat="1" applyFont="1" applyFill="1" applyBorder="1" applyAlignment="1">
      <alignment horizontal="right"/>
    </xf>
    <xf numFmtId="167" fontId="23" fillId="15" borderId="1" xfId="0" applyNumberFormat="1" applyFont="1" applyFill="1" applyBorder="1" applyAlignment="1">
      <alignment horizontal="right"/>
    </xf>
    <xf numFmtId="167" fontId="23" fillId="15" borderId="2" xfId="1" applyNumberFormat="1" applyFont="1" applyFill="1" applyBorder="1" applyAlignment="1">
      <alignment horizontal="right"/>
    </xf>
    <xf numFmtId="167" fontId="23" fillId="15" borderId="3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left" wrapText="1"/>
    </xf>
    <xf numFmtId="167" fontId="4" fillId="4" borderId="2" xfId="0" applyNumberFormat="1" applyFont="1" applyFill="1" applyBorder="1" applyAlignment="1">
      <alignment horizontal="left" wrapText="1"/>
    </xf>
    <xf numFmtId="167" fontId="4" fillId="4" borderId="0" xfId="0" applyNumberFormat="1" applyFont="1" applyFill="1" applyAlignment="1">
      <alignment horizontal="right" vertical="center"/>
    </xf>
    <xf numFmtId="167" fontId="2" fillId="0" borderId="0" xfId="0" applyNumberFormat="1" applyFont="1"/>
    <xf numFmtId="0" fontId="23" fillId="15" borderId="1" xfId="0" applyFont="1" applyFill="1" applyBorder="1" applyAlignment="1">
      <alignment vertical="center"/>
    </xf>
    <xf numFmtId="0" fontId="23" fillId="15" borderId="2" xfId="0" applyFont="1" applyFill="1" applyBorder="1" applyAlignment="1">
      <alignment vertical="center"/>
    </xf>
    <xf numFmtId="2" fontId="4" fillId="15" borderId="2" xfId="0" applyNumberFormat="1" applyFont="1" applyFill="1" applyBorder="1" applyAlignment="1">
      <alignment horizontal="right"/>
    </xf>
    <xf numFmtId="167" fontId="4" fillId="15" borderId="2" xfId="0" applyNumberFormat="1" applyFont="1" applyFill="1" applyBorder="1" applyAlignment="1">
      <alignment horizontal="right"/>
    </xf>
    <xf numFmtId="167" fontId="23" fillId="15" borderId="1" xfId="0" applyNumberFormat="1" applyFont="1" applyFill="1" applyBorder="1" applyAlignment="1">
      <alignment horizontal="right" vertical="center"/>
    </xf>
    <xf numFmtId="167" fontId="23" fillId="15" borderId="2" xfId="0" applyNumberFormat="1" applyFont="1" applyFill="1" applyBorder="1" applyAlignment="1">
      <alignment horizontal="right" vertical="center"/>
    </xf>
    <xf numFmtId="167" fontId="23" fillId="15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4" fontId="0" fillId="0" borderId="0" xfId="0" applyNumberFormat="1"/>
    <xf numFmtId="0" fontId="6" fillId="4" borderId="56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19" fillId="11" borderId="78" xfId="0" applyFont="1" applyFill="1" applyBorder="1" applyAlignment="1">
      <alignment horizontal="center" vertical="center" wrapText="1"/>
    </xf>
    <xf numFmtId="0" fontId="19" fillId="11" borderId="79" xfId="0" applyFont="1" applyFill="1" applyBorder="1" applyAlignment="1">
      <alignment horizontal="center" vertical="center" wrapText="1"/>
    </xf>
    <xf numFmtId="0" fontId="19" fillId="11" borderId="80" xfId="0" applyFont="1" applyFill="1" applyBorder="1" applyAlignment="1">
      <alignment horizontal="center" vertical="center" wrapText="1"/>
    </xf>
    <xf numFmtId="0" fontId="19" fillId="11" borderId="81" xfId="0" applyFont="1" applyFill="1" applyBorder="1" applyAlignment="1">
      <alignment horizontal="center" vertical="center" wrapText="1"/>
    </xf>
    <xf numFmtId="0" fontId="19" fillId="11" borderId="85" xfId="0" applyFont="1" applyFill="1" applyBorder="1" applyAlignment="1">
      <alignment horizontal="center" vertical="center" wrapText="1"/>
    </xf>
    <xf numFmtId="0" fontId="19" fillId="11" borderId="86" xfId="0" applyFont="1" applyFill="1" applyBorder="1" applyAlignment="1">
      <alignment horizontal="center" vertical="center" wrapText="1"/>
    </xf>
    <xf numFmtId="0" fontId="5" fillId="8" borderId="90" xfId="0" applyFont="1" applyFill="1" applyBorder="1" applyAlignment="1">
      <alignment horizontal="center" vertical="center"/>
    </xf>
    <xf numFmtId="0" fontId="5" fillId="8" borderId="91" xfId="0" applyFont="1" applyFill="1" applyBorder="1" applyAlignment="1">
      <alignment horizontal="center" vertical="center"/>
    </xf>
    <xf numFmtId="0" fontId="5" fillId="12" borderId="92" xfId="0" applyFont="1" applyFill="1" applyBorder="1" applyAlignment="1">
      <alignment horizontal="center" vertical="center" wrapText="1"/>
    </xf>
    <xf numFmtId="0" fontId="5" fillId="12" borderId="9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/>
    </xf>
    <xf numFmtId="0" fontId="5" fillId="8" borderId="32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TableLvl3" xfId="3" xr:uid="{517F5310-D55C-4721-A6E6-A2FF139C9B75}"/>
  </cellStyles>
  <dxfs count="8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2749-7E54-447D-906F-A29310FD8ACC}">
  <dimension ref="B1:W62"/>
  <sheetViews>
    <sheetView tabSelected="1" zoomScale="90" zoomScaleNormal="90" workbookViewId="0">
      <selection activeCell="E18" sqref="E18"/>
    </sheetView>
  </sheetViews>
  <sheetFormatPr defaultColWidth="9.28515625" defaultRowHeight="15" x14ac:dyDescent="0.25"/>
  <cols>
    <col min="1" max="1" width="5.42578125" customWidth="1"/>
    <col min="2" max="2" width="65.7109375" customWidth="1"/>
    <col min="3" max="23" width="12.28515625" customWidth="1"/>
  </cols>
  <sheetData>
    <row r="1" spans="2:23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16.5" thickBot="1" x14ac:dyDescent="0.3">
      <c r="B2" s="2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1"/>
      <c r="P2" s="1"/>
      <c r="Q2" s="1"/>
      <c r="R2" s="1"/>
      <c r="S2" s="1"/>
      <c r="T2" s="1"/>
      <c r="U2" s="1"/>
      <c r="V2" s="1"/>
      <c r="W2" s="1"/>
    </row>
    <row r="3" spans="2:23" ht="15.75" x14ac:dyDescent="0.25">
      <c r="B3" s="5"/>
      <c r="C3" s="260" t="s">
        <v>1</v>
      </c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6" t="s">
        <v>2</v>
      </c>
      <c r="O3" s="1"/>
      <c r="P3" s="1"/>
      <c r="Q3" s="1"/>
      <c r="R3" s="1"/>
      <c r="S3" s="1"/>
      <c r="T3" s="1"/>
      <c r="U3" s="1"/>
      <c r="V3" s="1"/>
      <c r="W3" s="1"/>
    </row>
    <row r="4" spans="2:23" ht="16.5" thickBot="1" x14ac:dyDescent="0.3">
      <c r="B4" s="5"/>
      <c r="C4" s="7" t="s">
        <v>3</v>
      </c>
      <c r="D4" s="8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10" t="s">
        <v>14</v>
      </c>
      <c r="O4" s="1"/>
      <c r="P4" s="1"/>
      <c r="Q4" s="1"/>
      <c r="R4" s="1"/>
      <c r="S4" s="1"/>
      <c r="T4" s="1"/>
      <c r="U4" s="1"/>
      <c r="V4" s="1"/>
      <c r="W4" s="1"/>
    </row>
    <row r="5" spans="2:23" x14ac:dyDescent="0.25">
      <c r="B5" s="11" t="s">
        <v>15</v>
      </c>
      <c r="C5" s="12"/>
      <c r="D5" s="13">
        <v>102.8</v>
      </c>
      <c r="E5" s="13">
        <v>105.9</v>
      </c>
      <c r="F5" s="13">
        <v>107.5</v>
      </c>
      <c r="G5" s="13">
        <v>108.6</v>
      </c>
      <c r="H5" s="13">
        <v>110.7</v>
      </c>
      <c r="I5" s="13">
        <v>113</v>
      </c>
      <c r="J5" s="13">
        <v>114.8</v>
      </c>
      <c r="K5" s="13">
        <v>114.4</v>
      </c>
      <c r="L5" s="13">
        <v>118.8</v>
      </c>
      <c r="M5" s="13">
        <v>126.1</v>
      </c>
      <c r="N5" s="14">
        <f>M5*(1+6.7%)</f>
        <v>134.5487</v>
      </c>
      <c r="O5" s="1"/>
      <c r="P5" s="1"/>
      <c r="Q5" s="1"/>
      <c r="R5" s="1"/>
      <c r="S5" s="1"/>
      <c r="T5" s="1"/>
      <c r="U5" s="1"/>
      <c r="V5" s="1"/>
      <c r="W5" s="1"/>
    </row>
    <row r="6" spans="2:23" x14ac:dyDescent="0.25">
      <c r="B6" s="15" t="s">
        <v>16</v>
      </c>
      <c r="C6" s="16"/>
      <c r="D6" s="17"/>
      <c r="E6" s="18">
        <f>+E5/D5-1</f>
        <v>3.0155642023346418E-2</v>
      </c>
      <c r="F6" s="18">
        <f t="shared" ref="F6:K6" si="0">+F5/E5-1</f>
        <v>1.5108593012275628E-2</v>
      </c>
      <c r="G6" s="18">
        <f t="shared" si="0"/>
        <v>1.0232558139534831E-2</v>
      </c>
      <c r="H6" s="18">
        <f t="shared" si="0"/>
        <v>1.9337016574585641E-2</v>
      </c>
      <c r="I6" s="18">
        <f t="shared" si="0"/>
        <v>2.0776874435411097E-2</v>
      </c>
      <c r="J6" s="18">
        <f t="shared" si="0"/>
        <v>1.5929203539823078E-2</v>
      </c>
      <c r="K6" s="18">
        <f t="shared" si="0"/>
        <v>-3.4843205574912606E-3</v>
      </c>
      <c r="L6" s="18">
        <f>+L5/K5-1</f>
        <v>3.8461538461538325E-2</v>
      </c>
      <c r="M6" s="18">
        <f>+M5/L5-1</f>
        <v>6.1447811447811418E-2</v>
      </c>
      <c r="N6" s="19">
        <f>+N5/M5-1</f>
        <v>6.6999999999999948E-2</v>
      </c>
      <c r="O6" s="1"/>
      <c r="P6" s="1"/>
      <c r="Q6" s="1"/>
      <c r="R6" s="1"/>
      <c r="S6" s="1"/>
      <c r="T6" s="1"/>
      <c r="U6" s="1"/>
      <c r="V6" s="1"/>
      <c r="W6" s="1"/>
    </row>
    <row r="7" spans="2:23" ht="15.75" thickBot="1" x14ac:dyDescent="0.3">
      <c r="B7" s="20" t="s">
        <v>17</v>
      </c>
      <c r="C7" s="21"/>
      <c r="D7" s="22">
        <f>E7/(1+E6)</f>
        <v>0.76403562427581995</v>
      </c>
      <c r="E7" s="23">
        <f>F7/(1+F6)</f>
        <v>0.78707560905456553</v>
      </c>
      <c r="F7" s="23">
        <f>G7/(1+G6)</f>
        <v>0.79896721410165994</v>
      </c>
      <c r="G7" s="23">
        <f t="shared" ref="G7:M7" si="1">H7/(1+H6)</f>
        <v>0.80714269257153737</v>
      </c>
      <c r="H7" s="23">
        <f t="shared" si="1"/>
        <v>0.82275042419584887</v>
      </c>
      <c r="I7" s="23">
        <f t="shared" si="1"/>
        <v>0.83984460645104719</v>
      </c>
      <c r="J7" s="23">
        <f t="shared" si="1"/>
        <v>0.85322266212902853</v>
      </c>
      <c r="K7" s="23">
        <f t="shared" si="1"/>
        <v>0.8502497608672549</v>
      </c>
      <c r="L7" s="23">
        <f t="shared" si="1"/>
        <v>0.88295167474676461</v>
      </c>
      <c r="M7" s="23">
        <f t="shared" si="1"/>
        <v>0.93720712277413309</v>
      </c>
      <c r="N7" s="24">
        <v>1</v>
      </c>
      <c r="O7" s="1"/>
      <c r="P7" s="1"/>
      <c r="Q7" s="1"/>
      <c r="R7" s="1"/>
      <c r="S7" s="1"/>
      <c r="T7" s="1"/>
      <c r="U7" s="1"/>
      <c r="V7" s="1"/>
      <c r="W7" s="1"/>
    </row>
    <row r="8" spans="2:23" x14ac:dyDescent="0.25">
      <c r="B8" s="25"/>
      <c r="C8" s="25"/>
      <c r="D8" s="2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7"/>
      <c r="U8" s="27"/>
      <c r="V8" s="27"/>
      <c r="W8" s="27"/>
    </row>
    <row r="9" spans="2:23" x14ac:dyDescent="0.2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7"/>
      <c r="U9" s="27"/>
      <c r="V9" s="27"/>
      <c r="W9" s="27"/>
    </row>
    <row r="10" spans="2:23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7"/>
      <c r="U10" s="27"/>
      <c r="V10" s="27"/>
      <c r="W10" s="27"/>
    </row>
    <row r="11" spans="2:23" ht="18.75" x14ac:dyDescent="0.25">
      <c r="B11" s="28" t="s">
        <v>18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2:23" ht="15.75" thickBo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15.75" thickBot="1" x14ac:dyDescent="0.3">
      <c r="B13" s="30" t="s">
        <v>19</v>
      </c>
      <c r="C13" s="31" t="s">
        <v>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ht="15.75" thickBot="1" x14ac:dyDescent="0.3">
      <c r="B14" s="30" t="s">
        <v>20</v>
      </c>
      <c r="C14" s="32">
        <v>0</v>
      </c>
      <c r="D14" s="1"/>
      <c r="E14" s="33"/>
      <c r="F14" s="33"/>
      <c r="G14" s="33"/>
      <c r="H14" s="33"/>
      <c r="I14" s="3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16.5" thickBot="1" x14ac:dyDescent="0.3">
      <c r="B15" s="34" t="s">
        <v>21</v>
      </c>
      <c r="C15" s="35"/>
      <c r="D15" s="36"/>
      <c r="E15" s="36"/>
      <c r="F15" s="36"/>
      <c r="G15" s="36"/>
      <c r="H15" s="36"/>
      <c r="I15" s="36"/>
      <c r="J15" s="37"/>
      <c r="K15" s="37"/>
      <c r="L15" s="37"/>
      <c r="M15" s="37"/>
      <c r="N15" s="37"/>
      <c r="O15" s="37"/>
      <c r="P15" s="37"/>
      <c r="Q15" s="38"/>
      <c r="R15" s="1"/>
      <c r="S15" s="1"/>
      <c r="T15" s="1"/>
      <c r="U15" s="1"/>
      <c r="V15" s="1"/>
      <c r="W15" s="1"/>
    </row>
    <row r="16" spans="2:23" x14ac:dyDescent="0.25">
      <c r="B16" s="1"/>
      <c r="C16" s="262" t="s">
        <v>22</v>
      </c>
      <c r="D16" s="263"/>
      <c r="E16" s="264" t="s">
        <v>23</v>
      </c>
      <c r="F16" s="264"/>
      <c r="G16" s="264"/>
      <c r="H16" s="264"/>
      <c r="I16" s="265"/>
      <c r="J16" s="39"/>
      <c r="K16" s="252" t="s">
        <v>24</v>
      </c>
      <c r="L16" s="253"/>
      <c r="M16" s="253"/>
      <c r="N16" s="253"/>
      <c r="O16" s="253"/>
      <c r="P16" s="253"/>
      <c r="Q16" s="254"/>
      <c r="R16" s="1"/>
      <c r="S16" s="1"/>
      <c r="T16" s="1"/>
      <c r="U16" s="1"/>
      <c r="V16" s="1"/>
      <c r="W16" s="1"/>
    </row>
    <row r="17" spans="2:23" x14ac:dyDescent="0.25">
      <c r="B17" s="1"/>
      <c r="C17" s="266" t="s">
        <v>25</v>
      </c>
      <c r="D17" s="256"/>
      <c r="E17" s="257" t="s">
        <v>26</v>
      </c>
      <c r="F17" s="258"/>
      <c r="G17" s="258"/>
      <c r="H17" s="258"/>
      <c r="I17" s="267"/>
      <c r="J17" s="39"/>
      <c r="K17" s="255" t="s">
        <v>25</v>
      </c>
      <c r="L17" s="256"/>
      <c r="M17" s="257" t="s">
        <v>26</v>
      </c>
      <c r="N17" s="258"/>
      <c r="O17" s="258"/>
      <c r="P17" s="258"/>
      <c r="Q17" s="259"/>
      <c r="R17" s="1"/>
      <c r="S17" s="1"/>
      <c r="T17" s="1"/>
      <c r="U17" s="1"/>
      <c r="V17" s="1"/>
      <c r="W17" s="1"/>
    </row>
    <row r="18" spans="2:23" ht="15.75" thickBot="1" x14ac:dyDescent="0.3">
      <c r="B18" s="1"/>
      <c r="C18" s="40" t="str">
        <f>C13</f>
        <v>2015–16</v>
      </c>
      <c r="D18" s="41" t="str">
        <f t="shared" ref="D18:I18" si="2">I$4</f>
        <v>2017–18</v>
      </c>
      <c r="E18" s="42" t="str">
        <f t="shared" si="2"/>
        <v>2018–19</v>
      </c>
      <c r="F18" s="43" t="str">
        <f t="shared" si="2"/>
        <v>2019–20</v>
      </c>
      <c r="G18" s="43" t="str">
        <f t="shared" si="2"/>
        <v>2020–21</v>
      </c>
      <c r="H18" s="43" t="str">
        <f t="shared" si="2"/>
        <v>2021–22</v>
      </c>
      <c r="I18" s="44" t="str">
        <f t="shared" si="2"/>
        <v>2022–23</v>
      </c>
      <c r="J18" s="39"/>
      <c r="K18" s="45" t="str">
        <f>$C$13</f>
        <v>2015–16</v>
      </c>
      <c r="L18" s="46" t="str">
        <f t="shared" ref="L18:Q18" si="3">I$4</f>
        <v>2017–18</v>
      </c>
      <c r="M18" s="47" t="str">
        <f t="shared" si="3"/>
        <v>2018–19</v>
      </c>
      <c r="N18" s="48" t="str">
        <f t="shared" si="3"/>
        <v>2019–20</v>
      </c>
      <c r="O18" s="48" t="str">
        <f t="shared" si="3"/>
        <v>2020–21</v>
      </c>
      <c r="P18" s="48" t="str">
        <f t="shared" si="3"/>
        <v>2021–22</v>
      </c>
      <c r="Q18" s="49" t="str">
        <f t="shared" si="3"/>
        <v>2022–23</v>
      </c>
      <c r="R18" s="1"/>
      <c r="S18" s="1"/>
      <c r="T18" s="1"/>
      <c r="U18" s="1"/>
      <c r="V18" s="1"/>
      <c r="W18" s="1"/>
    </row>
    <row r="19" spans="2:23" x14ac:dyDescent="0.25">
      <c r="B19" s="50" t="s">
        <v>27</v>
      </c>
      <c r="C19" s="51">
        <v>3.8264790270570406</v>
      </c>
      <c r="D19" s="52">
        <v>4.0568329300237025</v>
      </c>
      <c r="E19" s="53">
        <v>4.3949285324928473</v>
      </c>
      <c r="F19" s="54">
        <v>4.3728598443111188</v>
      </c>
      <c r="G19" s="54">
        <v>4.4203871318169758</v>
      </c>
      <c r="H19" s="54">
        <v>4.3734401773784706</v>
      </c>
      <c r="I19" s="55">
        <v>4.543925268409982</v>
      </c>
      <c r="J19" s="39"/>
      <c r="K19" s="56">
        <f>+C19/$D$7</f>
        <v>5.0082468742002879</v>
      </c>
      <c r="L19" s="57">
        <f>+D19/$D$7</f>
        <v>5.309743160037744</v>
      </c>
      <c r="M19" s="58">
        <f>+E19/$I$7</f>
        <v>5.2330258463700909</v>
      </c>
      <c r="N19" s="59">
        <f>+F19/$I$7</f>
        <v>5.206748737471357</v>
      </c>
      <c r="O19" s="59">
        <f>+G19/$I$7</f>
        <v>5.263339310466395</v>
      </c>
      <c r="P19" s="59">
        <f>+H19/$I$7</f>
        <v>5.2074397380003763</v>
      </c>
      <c r="Q19" s="60">
        <f>+I19/$I$7</f>
        <v>5.4104357324045491</v>
      </c>
      <c r="R19" s="1"/>
      <c r="S19" s="61"/>
      <c r="T19" s="61"/>
      <c r="U19" s="61"/>
      <c r="V19" s="61"/>
      <c r="W19" s="61"/>
    </row>
    <row r="20" spans="2:23" x14ac:dyDescent="0.25">
      <c r="B20" s="62" t="s">
        <v>28</v>
      </c>
      <c r="C20" s="63"/>
      <c r="D20" s="64"/>
      <c r="E20" s="65"/>
      <c r="F20" s="66"/>
      <c r="G20" s="66"/>
      <c r="H20" s="66"/>
      <c r="I20" s="67"/>
      <c r="J20" s="26"/>
      <c r="K20" s="68"/>
      <c r="L20" s="69"/>
      <c r="M20" s="65"/>
      <c r="N20" s="66"/>
      <c r="O20" s="66"/>
      <c r="P20" s="66"/>
      <c r="Q20" s="70"/>
      <c r="R20" s="1"/>
      <c r="S20" s="1"/>
      <c r="T20" s="1"/>
      <c r="U20" s="1"/>
      <c r="V20" s="1"/>
      <c r="W20" s="1"/>
    </row>
    <row r="21" spans="2:23" x14ac:dyDescent="0.25">
      <c r="B21" s="71" t="s">
        <v>29</v>
      </c>
      <c r="C21" s="72">
        <v>-6.5750931012507841E-2</v>
      </c>
      <c r="D21" s="73">
        <v>-6.2678763188961428E-2</v>
      </c>
      <c r="E21" s="74">
        <v>-6.7717331074177139E-3</v>
      </c>
      <c r="F21" s="74">
        <v>-6.668423925689739E-3</v>
      </c>
      <c r="G21" s="74">
        <v>-7.0278627648868953E-3</v>
      </c>
      <c r="H21" s="74">
        <v>-7.2487569930415148E-3</v>
      </c>
      <c r="I21" s="75">
        <v>-6.999073024552183E-3</v>
      </c>
      <c r="J21" s="26"/>
      <c r="K21" s="76">
        <f t="shared" ref="K21:L25" si="4">+C21/$D$7</f>
        <v>-8.6057415287184941E-2</v>
      </c>
      <c r="L21" s="77">
        <f t="shared" si="4"/>
        <v>-8.2036440707029312E-2</v>
      </c>
      <c r="M21" s="78">
        <f>E21/$I$7</f>
        <v>-8.0630786402656075E-3</v>
      </c>
      <c r="N21" s="78">
        <f>F21/$I$7</f>
        <v>-7.9400687632783257E-3</v>
      </c>
      <c r="O21" s="78">
        <f t="shared" ref="M21:Q25" si="5">G21/$I$7</f>
        <v>-8.3680513167605063E-3</v>
      </c>
      <c r="P21" s="78">
        <f t="shared" si="5"/>
        <v>-8.6310692922977415E-3</v>
      </c>
      <c r="Q21" s="79">
        <f t="shared" si="5"/>
        <v>-8.33377147485455E-3</v>
      </c>
      <c r="R21" s="1"/>
      <c r="S21" s="80"/>
      <c r="T21" s="80"/>
      <c r="U21" s="80"/>
      <c r="V21" s="80"/>
      <c r="W21" s="80"/>
    </row>
    <row r="22" spans="2:23" x14ac:dyDescent="0.25">
      <c r="B22" s="81" t="s">
        <v>30</v>
      </c>
      <c r="C22" s="72"/>
      <c r="D22" s="73"/>
      <c r="E22" s="74">
        <v>-0.41464080814029031</v>
      </c>
      <c r="F22" s="74">
        <v>-0.7388449359682645</v>
      </c>
      <c r="G22" s="74">
        <v>-0.73655939134387038</v>
      </c>
      <c r="H22" s="82">
        <v>-0.74812960991903577</v>
      </c>
      <c r="I22" s="75"/>
      <c r="J22" s="26"/>
      <c r="K22" s="76">
        <f t="shared" si="4"/>
        <v>0</v>
      </c>
      <c r="L22" s="77">
        <f t="shared" si="4"/>
        <v>0</v>
      </c>
      <c r="M22" s="78">
        <f t="shared" si="5"/>
        <v>-0.49371134249757054</v>
      </c>
      <c r="N22" s="78">
        <f t="shared" si="5"/>
        <v>-0.87974004987710808</v>
      </c>
      <c r="O22" s="78">
        <f t="shared" si="5"/>
        <v>-0.87701865998326545</v>
      </c>
      <c r="P22" s="78">
        <f t="shared" si="5"/>
        <v>-0.89079527828418903</v>
      </c>
      <c r="Q22" s="79">
        <f t="shared" si="5"/>
        <v>0</v>
      </c>
      <c r="R22" s="1"/>
      <c r="S22" s="1"/>
      <c r="T22" s="1"/>
      <c r="U22" s="1"/>
      <c r="V22" s="1"/>
      <c r="W22" s="1"/>
    </row>
    <row r="23" spans="2:23" x14ac:dyDescent="0.25">
      <c r="B23" s="81"/>
      <c r="C23" s="74"/>
      <c r="D23" s="83"/>
      <c r="E23" s="74"/>
      <c r="F23" s="74"/>
      <c r="G23" s="74"/>
      <c r="H23" s="74"/>
      <c r="I23" s="75"/>
      <c r="J23" s="26"/>
      <c r="K23" s="76">
        <f t="shared" si="4"/>
        <v>0</v>
      </c>
      <c r="L23" s="77">
        <f t="shared" si="4"/>
        <v>0</v>
      </c>
      <c r="M23" s="78">
        <f t="shared" si="5"/>
        <v>0</v>
      </c>
      <c r="N23" s="78">
        <f t="shared" si="5"/>
        <v>0</v>
      </c>
      <c r="O23" s="78">
        <f t="shared" si="5"/>
        <v>0</v>
      </c>
      <c r="P23" s="78">
        <f t="shared" si="5"/>
        <v>0</v>
      </c>
      <c r="Q23" s="79">
        <f t="shared" si="5"/>
        <v>0</v>
      </c>
      <c r="R23" s="1"/>
      <c r="S23" s="1"/>
      <c r="T23" s="1"/>
      <c r="U23" s="1"/>
      <c r="V23" s="1"/>
      <c r="W23" s="1"/>
    </row>
    <row r="24" spans="2:23" x14ac:dyDescent="0.25">
      <c r="B24" s="81"/>
      <c r="C24" s="74"/>
      <c r="D24" s="83"/>
      <c r="E24" s="74"/>
      <c r="F24" s="74"/>
      <c r="G24" s="74"/>
      <c r="H24" s="74"/>
      <c r="I24" s="75"/>
      <c r="J24" s="84"/>
      <c r="K24" s="76">
        <f t="shared" si="4"/>
        <v>0</v>
      </c>
      <c r="L24" s="77">
        <f t="shared" si="4"/>
        <v>0</v>
      </c>
      <c r="M24" s="78">
        <f t="shared" si="5"/>
        <v>0</v>
      </c>
      <c r="N24" s="78">
        <f t="shared" si="5"/>
        <v>0</v>
      </c>
      <c r="O24" s="78">
        <f t="shared" si="5"/>
        <v>0</v>
      </c>
      <c r="P24" s="78">
        <f t="shared" si="5"/>
        <v>0</v>
      </c>
      <c r="Q24" s="79">
        <f t="shared" si="5"/>
        <v>0</v>
      </c>
      <c r="R24" s="1"/>
      <c r="S24" s="1"/>
      <c r="T24" s="1"/>
      <c r="U24" s="1"/>
      <c r="V24" s="1"/>
      <c r="W24" s="85"/>
    </row>
    <row r="25" spans="2:23" ht="15.75" thickBot="1" x14ac:dyDescent="0.3">
      <c r="B25" s="81"/>
      <c r="C25" s="86"/>
      <c r="D25" s="87"/>
      <c r="E25" s="86"/>
      <c r="F25" s="86"/>
      <c r="G25" s="86"/>
      <c r="H25" s="86"/>
      <c r="I25" s="88"/>
      <c r="J25" s="84"/>
      <c r="K25" s="76">
        <f t="shared" si="4"/>
        <v>0</v>
      </c>
      <c r="L25" s="77">
        <f t="shared" si="4"/>
        <v>0</v>
      </c>
      <c r="M25" s="78">
        <f t="shared" si="5"/>
        <v>0</v>
      </c>
      <c r="N25" s="78">
        <f t="shared" si="5"/>
        <v>0</v>
      </c>
      <c r="O25" s="78">
        <f t="shared" si="5"/>
        <v>0</v>
      </c>
      <c r="P25" s="78">
        <f t="shared" si="5"/>
        <v>0</v>
      </c>
      <c r="Q25" s="79">
        <f t="shared" si="5"/>
        <v>0</v>
      </c>
      <c r="R25" s="1"/>
      <c r="S25" s="1"/>
      <c r="T25" s="1"/>
      <c r="U25" s="1"/>
      <c r="V25" s="1"/>
      <c r="W25" s="1"/>
    </row>
    <row r="26" spans="2:23" ht="15.75" thickBot="1" x14ac:dyDescent="0.3">
      <c r="B26" s="89" t="s">
        <v>31</v>
      </c>
      <c r="C26" s="90">
        <f t="shared" ref="C26:I26" si="6">SUM(C19:C25)</f>
        <v>3.7607280960445326</v>
      </c>
      <c r="D26" s="90">
        <f t="shared" si="6"/>
        <v>3.9941541668347411</v>
      </c>
      <c r="E26" s="90">
        <f>SUM(E19:E25)</f>
        <v>3.9735159912451392</v>
      </c>
      <c r="F26" s="90">
        <f>SUM(F19:F25)</f>
        <v>3.6273464844171648</v>
      </c>
      <c r="G26" s="90">
        <f t="shared" si="6"/>
        <v>3.6767998777082185</v>
      </c>
      <c r="H26" s="90">
        <f t="shared" si="6"/>
        <v>3.6180618104663935</v>
      </c>
      <c r="I26" s="91">
        <f t="shared" si="6"/>
        <v>4.5369261953854298</v>
      </c>
      <c r="J26" s="26"/>
      <c r="K26" s="92">
        <f t="shared" ref="K26:Q26" si="7">+SUM(K19:K25)</f>
        <v>4.9221894589131026</v>
      </c>
      <c r="L26" s="93">
        <f t="shared" si="7"/>
        <v>5.2277067193307145</v>
      </c>
      <c r="M26" s="93">
        <f t="shared" si="7"/>
        <v>4.7312514252322551</v>
      </c>
      <c r="N26" s="93">
        <f t="shared" si="7"/>
        <v>4.319068618830971</v>
      </c>
      <c r="O26" s="93">
        <f t="shared" si="7"/>
        <v>4.3779525991663686</v>
      </c>
      <c r="P26" s="93">
        <f t="shared" si="7"/>
        <v>4.3080133904238895</v>
      </c>
      <c r="Q26" s="94">
        <f t="shared" si="7"/>
        <v>5.402101960929695</v>
      </c>
      <c r="R26" s="1"/>
      <c r="S26" s="1"/>
      <c r="T26" s="1"/>
      <c r="U26" s="1"/>
      <c r="V26" s="1"/>
      <c r="W26" s="1"/>
    </row>
    <row r="27" spans="2:23" ht="15.75" thickBot="1" x14ac:dyDescent="0.3">
      <c r="B27" s="95"/>
      <c r="C27" s="96"/>
      <c r="D27" s="97"/>
      <c r="E27" s="98"/>
      <c r="F27" s="98"/>
      <c r="G27" s="98"/>
      <c r="H27" s="98"/>
      <c r="I27" s="98"/>
      <c r="J27" s="99"/>
      <c r="K27" s="100"/>
      <c r="L27" s="100"/>
      <c r="M27" s="100"/>
      <c r="N27" s="100"/>
      <c r="O27" s="100"/>
      <c r="P27" s="100"/>
      <c r="Q27" s="100"/>
      <c r="R27" s="1"/>
      <c r="S27" s="1"/>
      <c r="T27" s="1"/>
      <c r="U27" s="1"/>
      <c r="V27" s="1"/>
      <c r="W27" s="1"/>
    </row>
    <row r="28" spans="2:23" ht="16.5" thickBot="1" x14ac:dyDescent="0.3">
      <c r="B28" s="34" t="s">
        <v>32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/>
      <c r="R28" s="1"/>
      <c r="S28" s="1"/>
      <c r="T28" s="1"/>
      <c r="U28" s="1"/>
      <c r="V28" s="1"/>
      <c r="W28" s="1"/>
    </row>
    <row r="29" spans="2:23" x14ac:dyDescent="0.25">
      <c r="B29" s="1"/>
      <c r="C29" s="249" t="s">
        <v>33</v>
      </c>
      <c r="D29" s="250"/>
      <c r="E29" s="250"/>
      <c r="F29" s="250"/>
      <c r="G29" s="250"/>
      <c r="H29" s="250"/>
      <c r="I29" s="251"/>
      <c r="J29" s="101"/>
      <c r="K29" s="252" t="s">
        <v>24</v>
      </c>
      <c r="L29" s="253"/>
      <c r="M29" s="253"/>
      <c r="N29" s="253"/>
      <c r="O29" s="253"/>
      <c r="P29" s="253"/>
      <c r="Q29" s="254"/>
      <c r="R29" s="1"/>
      <c r="S29" s="1"/>
      <c r="T29" s="1"/>
      <c r="U29" s="1"/>
      <c r="V29" s="1"/>
      <c r="W29" s="1"/>
    </row>
    <row r="30" spans="2:23" x14ac:dyDescent="0.25">
      <c r="B30" s="1"/>
      <c r="C30" s="255" t="s">
        <v>25</v>
      </c>
      <c r="D30" s="256"/>
      <c r="E30" s="257" t="s">
        <v>26</v>
      </c>
      <c r="F30" s="258"/>
      <c r="G30" s="258"/>
      <c r="H30" s="258"/>
      <c r="I30" s="259"/>
      <c r="J30" s="101"/>
      <c r="K30" s="255" t="s">
        <v>25</v>
      </c>
      <c r="L30" s="256"/>
      <c r="M30" s="257" t="s">
        <v>26</v>
      </c>
      <c r="N30" s="258"/>
      <c r="O30" s="258"/>
      <c r="P30" s="258"/>
      <c r="Q30" s="259"/>
      <c r="R30" s="1"/>
      <c r="S30" s="1"/>
      <c r="T30" s="1"/>
      <c r="U30" s="1"/>
      <c r="V30" s="1"/>
      <c r="W30" s="1"/>
    </row>
    <row r="31" spans="2:23" ht="15.75" thickBot="1" x14ac:dyDescent="0.3">
      <c r="B31" s="1"/>
      <c r="C31" s="45" t="str">
        <f>C13</f>
        <v>2015–16</v>
      </c>
      <c r="D31" s="46" t="str">
        <f t="shared" ref="D31:I31" si="8">I$4</f>
        <v>2017–18</v>
      </c>
      <c r="E31" s="47" t="str">
        <f t="shared" si="8"/>
        <v>2018–19</v>
      </c>
      <c r="F31" s="48" t="str">
        <f t="shared" si="8"/>
        <v>2019–20</v>
      </c>
      <c r="G31" s="48" t="str">
        <f t="shared" si="8"/>
        <v>2020–21</v>
      </c>
      <c r="H31" s="48" t="str">
        <f t="shared" si="8"/>
        <v>2021–22</v>
      </c>
      <c r="I31" s="49" t="str">
        <f t="shared" si="8"/>
        <v>2022–23</v>
      </c>
      <c r="J31" s="84"/>
      <c r="K31" s="45" t="str">
        <f>$C$13</f>
        <v>2015–16</v>
      </c>
      <c r="L31" s="46" t="str">
        <f t="shared" ref="L31:Q31" si="9">I$4</f>
        <v>2017–18</v>
      </c>
      <c r="M31" s="47" t="str">
        <f t="shared" si="9"/>
        <v>2018–19</v>
      </c>
      <c r="N31" s="48" t="str">
        <f t="shared" si="9"/>
        <v>2019–20</v>
      </c>
      <c r="O31" s="48" t="str">
        <f t="shared" si="9"/>
        <v>2020–21</v>
      </c>
      <c r="P31" s="48" t="str">
        <f t="shared" si="9"/>
        <v>2021–22</v>
      </c>
      <c r="Q31" s="49" t="str">
        <f t="shared" si="9"/>
        <v>2022–23</v>
      </c>
      <c r="R31" s="1"/>
      <c r="S31" s="1"/>
      <c r="T31" s="1"/>
      <c r="U31" s="1"/>
      <c r="V31" s="1"/>
      <c r="W31" s="1"/>
    </row>
    <row r="32" spans="2:23" x14ac:dyDescent="0.25">
      <c r="B32" s="102" t="s">
        <v>34</v>
      </c>
      <c r="C32" s="103">
        <v>4.0261389200000002</v>
      </c>
      <c r="D32" s="104">
        <v>4.2889999999999997</v>
      </c>
      <c r="E32" s="103">
        <v>4.2640000000000002</v>
      </c>
      <c r="F32" s="105">
        <v>4.1109999999999998</v>
      </c>
      <c r="G32" s="105">
        <v>4.2699999999999996</v>
      </c>
      <c r="H32" s="106">
        <v>4.3710000000000004</v>
      </c>
      <c r="I32" s="107"/>
      <c r="J32" s="84"/>
      <c r="K32" s="108">
        <f>+C32/LOOKUP($C$13,$D$4:$N$4,$D$7:$N$7)*(1+LOOKUP($C$13,$D$4:$N$4,$D$6:$N$6))^0.5</f>
        <v>5.0135934831441737</v>
      </c>
      <c r="L32" s="109">
        <f>+D32/I$7*(1+I$6)^0.5</f>
        <v>5.1596770566366841</v>
      </c>
      <c r="M32" s="110">
        <f>+E32/J$7*(1+J$6)^0.5</f>
        <v>5.0371691659100986</v>
      </c>
      <c r="N32" s="111">
        <f>+F32/K$7*(1+K$6)^0.5</f>
        <v>4.8266190928668617</v>
      </c>
      <c r="O32" s="111">
        <f>+G32/L$7*(1+L$6)^0.5</f>
        <v>4.9281753086494442</v>
      </c>
      <c r="P32" s="109">
        <f>+H32/M$7*(1+M$6)^0.5</f>
        <v>4.8050127995746195</v>
      </c>
      <c r="Q32" s="112"/>
      <c r="R32" s="113"/>
      <c r="S32" s="113"/>
      <c r="T32" s="1"/>
      <c r="U32" s="1"/>
      <c r="V32" s="1"/>
      <c r="W32" s="1"/>
    </row>
    <row r="33" spans="2:23" x14ac:dyDescent="0.25">
      <c r="B33" s="114" t="s">
        <v>35</v>
      </c>
      <c r="C33" s="115"/>
      <c r="D33" s="116"/>
      <c r="E33" s="115"/>
      <c r="F33" s="117"/>
      <c r="G33" s="117"/>
      <c r="H33" s="118"/>
      <c r="I33" s="119"/>
      <c r="J33" s="26"/>
      <c r="K33" s="68"/>
      <c r="L33" s="69"/>
      <c r="M33" s="65"/>
      <c r="N33" s="66"/>
      <c r="O33" s="66"/>
      <c r="P33" s="69"/>
      <c r="Q33" s="120"/>
      <c r="R33" s="1"/>
      <c r="S33" s="1"/>
      <c r="T33" s="1"/>
      <c r="U33" s="1"/>
      <c r="V33" s="1"/>
      <c r="W33" s="1"/>
    </row>
    <row r="34" spans="2:23" x14ac:dyDescent="0.25">
      <c r="B34" s="121" t="str">
        <f>B21</f>
        <v>Debt raising costs</v>
      </c>
      <c r="C34" s="122"/>
      <c r="D34" s="123"/>
      <c r="E34" s="124"/>
      <c r="F34" s="124">
        <v>-7.1144479213984119E-3</v>
      </c>
      <c r="G34" s="124"/>
      <c r="H34" s="125"/>
      <c r="I34" s="119"/>
      <c r="J34" s="84"/>
      <c r="K34" s="126">
        <f t="shared" ref="K34:K39" si="10">+C34/LOOKUP($C$13,$D$4:$N$4,$D$7:$N$7)*(1+LOOKUP($C$13,$D$4:$N$4,$D$6:$N$6))^0.5</f>
        <v>0</v>
      </c>
      <c r="L34" s="83">
        <f t="shared" ref="L34:M39" si="11">D34/I$7*(1+I$6)^0.5</f>
        <v>0</v>
      </c>
      <c r="M34" s="74">
        <f>E34/J$7*(1+J$6)^0.5</f>
        <v>0</v>
      </c>
      <c r="N34" s="74">
        <f t="shared" ref="N34:P39" si="12">F34/K$7*(1+K$6)^0.5</f>
        <v>-8.3528898498245029E-3</v>
      </c>
      <c r="O34" s="74">
        <f t="shared" si="12"/>
        <v>0</v>
      </c>
      <c r="P34" s="83">
        <f t="shared" si="12"/>
        <v>0</v>
      </c>
      <c r="Q34" s="120"/>
      <c r="R34" s="1"/>
      <c r="S34" s="1"/>
      <c r="T34" s="1"/>
      <c r="U34" s="1"/>
      <c r="V34" s="1"/>
      <c r="W34" s="1"/>
    </row>
    <row r="35" spans="2:23" x14ac:dyDescent="0.25">
      <c r="B35" s="121" t="s">
        <v>36</v>
      </c>
      <c r="C35" s="127"/>
      <c r="D35" s="128"/>
      <c r="E35" s="124"/>
      <c r="F35" s="127"/>
      <c r="G35" s="127"/>
      <c r="H35" s="129"/>
      <c r="I35" s="119"/>
      <c r="J35" s="26"/>
      <c r="K35" s="126">
        <f t="shared" si="10"/>
        <v>0</v>
      </c>
      <c r="L35" s="83">
        <f t="shared" si="11"/>
        <v>0</v>
      </c>
      <c r="M35" s="74">
        <f t="shared" si="11"/>
        <v>0</v>
      </c>
      <c r="N35" s="74">
        <f t="shared" si="12"/>
        <v>0</v>
      </c>
      <c r="O35" s="74">
        <f t="shared" si="12"/>
        <v>0</v>
      </c>
      <c r="P35" s="83">
        <f>H35/M$7*(1+M$6)^0.5</f>
        <v>0</v>
      </c>
      <c r="Q35" s="120"/>
      <c r="R35" s="1"/>
      <c r="S35" s="1"/>
      <c r="T35" s="1"/>
      <c r="U35" s="1"/>
      <c r="V35" s="1"/>
      <c r="W35" s="1"/>
    </row>
    <row r="36" spans="2:23" x14ac:dyDescent="0.25">
      <c r="B36" s="121"/>
      <c r="C36" s="122"/>
      <c r="D36" s="128"/>
      <c r="E36" s="124"/>
      <c r="F36" s="127"/>
      <c r="G36" s="127"/>
      <c r="H36" s="130"/>
      <c r="I36" s="119"/>
      <c r="J36" s="26"/>
      <c r="K36" s="126">
        <f t="shared" si="10"/>
        <v>0</v>
      </c>
      <c r="L36" s="83">
        <f t="shared" si="11"/>
        <v>0</v>
      </c>
      <c r="M36" s="74">
        <f t="shared" si="11"/>
        <v>0</v>
      </c>
      <c r="N36" s="74">
        <f>F36/K$7*(1+K$6)^0.5</f>
        <v>0</v>
      </c>
      <c r="O36" s="74">
        <f t="shared" si="12"/>
        <v>0</v>
      </c>
      <c r="P36" s="83">
        <f>H36/M$7*(1+M$6)^0.5</f>
        <v>0</v>
      </c>
      <c r="Q36" s="120"/>
      <c r="R36" s="1"/>
      <c r="S36" s="237" t="s">
        <v>37</v>
      </c>
      <c r="T36" s="238"/>
      <c r="U36" s="1"/>
      <c r="V36" s="1"/>
      <c r="W36" s="1"/>
    </row>
    <row r="37" spans="2:23" ht="15" customHeight="1" x14ac:dyDescent="0.25">
      <c r="B37" s="131"/>
      <c r="C37" s="122"/>
      <c r="D37" s="123"/>
      <c r="E37" s="132"/>
      <c r="F37" s="122"/>
      <c r="G37" s="122"/>
      <c r="H37" s="129"/>
      <c r="I37" s="119"/>
      <c r="J37" s="133"/>
      <c r="K37" s="126">
        <f t="shared" si="10"/>
        <v>0</v>
      </c>
      <c r="L37" s="83">
        <f t="shared" si="11"/>
        <v>0</v>
      </c>
      <c r="M37" s="74">
        <f t="shared" si="11"/>
        <v>0</v>
      </c>
      <c r="N37" s="74">
        <f>F37/K$7*(1+K$6)^0.5</f>
        <v>0</v>
      </c>
      <c r="O37" s="74">
        <f t="shared" si="12"/>
        <v>0</v>
      </c>
      <c r="P37" s="83">
        <f t="shared" si="12"/>
        <v>0</v>
      </c>
      <c r="Q37" s="134"/>
      <c r="R37" s="1"/>
      <c r="S37" s="239"/>
      <c r="T37" s="240"/>
      <c r="U37" s="1"/>
      <c r="V37" s="1"/>
      <c r="W37" s="1"/>
    </row>
    <row r="38" spans="2:23" ht="15" customHeight="1" x14ac:dyDescent="0.25">
      <c r="B38" s="135" t="s">
        <v>38</v>
      </c>
      <c r="C38" s="122"/>
      <c r="D38" s="123"/>
      <c r="E38" s="132"/>
      <c r="F38" s="122"/>
      <c r="G38" s="122"/>
      <c r="H38" s="129"/>
      <c r="I38" s="119"/>
      <c r="J38" s="133"/>
      <c r="K38" s="126">
        <f t="shared" si="10"/>
        <v>0</v>
      </c>
      <c r="L38" s="83">
        <f t="shared" si="11"/>
        <v>0</v>
      </c>
      <c r="M38" s="74">
        <f t="shared" si="11"/>
        <v>0</v>
      </c>
      <c r="N38" s="74">
        <f t="shared" si="12"/>
        <v>0</v>
      </c>
      <c r="O38" s="74">
        <f t="shared" si="12"/>
        <v>0</v>
      </c>
      <c r="P38" s="83">
        <f t="shared" si="12"/>
        <v>0</v>
      </c>
      <c r="Q38" s="134"/>
      <c r="R38" s="1"/>
      <c r="S38" s="239"/>
      <c r="T38" s="240"/>
      <c r="U38" s="1"/>
      <c r="V38" s="1"/>
      <c r="W38" s="1"/>
    </row>
    <row r="39" spans="2:23" ht="15.75" customHeight="1" thickBot="1" x14ac:dyDescent="0.3">
      <c r="B39" s="136" t="s">
        <v>39</v>
      </c>
      <c r="C39" s="137"/>
      <c r="D39" s="138"/>
      <c r="E39" s="139"/>
      <c r="F39" s="137"/>
      <c r="G39" s="137"/>
      <c r="H39" s="140"/>
      <c r="I39" s="141"/>
      <c r="J39" s="133"/>
      <c r="K39" s="142">
        <f t="shared" si="10"/>
        <v>0</v>
      </c>
      <c r="L39" s="143">
        <f t="shared" si="11"/>
        <v>0</v>
      </c>
      <c r="M39" s="144">
        <f t="shared" si="11"/>
        <v>0</v>
      </c>
      <c r="N39" s="144">
        <f t="shared" si="12"/>
        <v>0</v>
      </c>
      <c r="O39" s="144">
        <f t="shared" si="12"/>
        <v>0</v>
      </c>
      <c r="P39" s="143">
        <f t="shared" si="12"/>
        <v>0</v>
      </c>
      <c r="Q39" s="145"/>
      <c r="R39" s="1"/>
      <c r="S39" s="239"/>
      <c r="T39" s="240"/>
      <c r="U39" s="1"/>
      <c r="V39" s="1"/>
      <c r="W39" s="1"/>
    </row>
    <row r="40" spans="2:23" ht="15.75" customHeight="1" thickBot="1" x14ac:dyDescent="0.3">
      <c r="B40" s="146" t="s">
        <v>40</v>
      </c>
      <c r="C40" s="147">
        <f t="shared" ref="C40:H40" si="13">SUM(C32:C39)</f>
        <v>4.0261389200000002</v>
      </c>
      <c r="D40" s="147">
        <f t="shared" si="13"/>
        <v>4.2889999999999997</v>
      </c>
      <c r="E40" s="147">
        <f t="shared" si="13"/>
        <v>4.2640000000000002</v>
      </c>
      <c r="F40" s="147">
        <f t="shared" si="13"/>
        <v>4.1038855520786015</v>
      </c>
      <c r="G40" s="147">
        <f t="shared" si="13"/>
        <v>4.2699999999999996</v>
      </c>
      <c r="H40" s="148">
        <f t="shared" si="13"/>
        <v>4.3710000000000004</v>
      </c>
      <c r="I40" s="149"/>
      <c r="J40" s="26"/>
      <c r="K40" s="92">
        <f t="shared" ref="K40:P40" si="14">K32+SUM(K34:K39)</f>
        <v>5.0135934831441737</v>
      </c>
      <c r="L40" s="93">
        <f t="shared" si="14"/>
        <v>5.1596770566366841</v>
      </c>
      <c r="M40" s="93">
        <f t="shared" si="14"/>
        <v>5.0371691659100986</v>
      </c>
      <c r="N40" s="93">
        <f t="shared" si="14"/>
        <v>4.8182662030170373</v>
      </c>
      <c r="O40" s="93">
        <f t="shared" si="14"/>
        <v>4.9281753086494442</v>
      </c>
      <c r="P40" s="93">
        <f t="shared" si="14"/>
        <v>4.8050127995746195</v>
      </c>
      <c r="Q40" s="94">
        <f>Q26-(LOOKUP($R$40,M18:P18,M26:P26)-LOOKUP($R$40,M31:P31,M40:P40))+R41</f>
        <v>5.9523246704127706</v>
      </c>
      <c r="R40" s="150" t="s">
        <v>12</v>
      </c>
      <c r="S40" s="241"/>
      <c r="T40" s="242"/>
      <c r="U40" s="1"/>
      <c r="V40" s="1"/>
      <c r="W40" s="1"/>
    </row>
    <row r="41" spans="2:23" ht="15.6" customHeight="1" thickBot="1" x14ac:dyDescent="0.3">
      <c r="B41" s="1"/>
      <c r="C41" s="1"/>
      <c r="D41" s="1"/>
      <c r="E41" s="1"/>
      <c r="F41" s="11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51">
        <v>0</v>
      </c>
      <c r="S41" s="152" t="s">
        <v>41</v>
      </c>
      <c r="T41" s="1"/>
      <c r="U41" s="1"/>
      <c r="V41" s="1"/>
      <c r="W41" s="1"/>
    </row>
    <row r="42" spans="2:23" ht="18.75" thickBot="1" x14ac:dyDescent="0.3">
      <c r="B42" s="153"/>
      <c r="C42" s="154"/>
      <c r="D42" s="154"/>
      <c r="E42" s="154"/>
      <c r="F42" s="154"/>
      <c r="I42" s="155"/>
      <c r="J42" s="155"/>
      <c r="K42" s="156" t="s">
        <v>42</v>
      </c>
      <c r="L42" s="157"/>
      <c r="M42" s="158"/>
      <c r="N42" s="157"/>
      <c r="O42" s="157"/>
      <c r="P42" s="157"/>
      <c r="Q42" s="159"/>
      <c r="R42" s="1"/>
      <c r="S42" s="1"/>
      <c r="T42" s="1"/>
      <c r="U42" s="1"/>
      <c r="V42" s="1"/>
      <c r="W42" s="1"/>
    </row>
    <row r="43" spans="2:23" ht="15.75" thickBot="1" x14ac:dyDescent="0.3">
      <c r="B43" s="160"/>
      <c r="C43" s="161"/>
      <c r="D43" s="161"/>
      <c r="E43" s="161"/>
      <c r="F43" s="161"/>
      <c r="G43" s="161"/>
      <c r="H43" s="161"/>
      <c r="I43" s="161"/>
      <c r="J43" s="155"/>
      <c r="K43" s="162"/>
      <c r="L43" s="163"/>
      <c r="M43" s="164">
        <f>(M26-M40)-((L26-L40)-(K26-K40))-C14/I7</f>
        <v>-0.46535142760294512</v>
      </c>
      <c r="N43" s="165">
        <f>(N26-N40)-(M26-M40)</f>
        <v>-0.1932798435082228</v>
      </c>
      <c r="O43" s="165">
        <f>(O26-O40)-(N26-N40)</f>
        <v>-5.1025125297009311E-2</v>
      </c>
      <c r="P43" s="165">
        <f>(P26-P40)-(O26-O40)</f>
        <v>5.322330033234568E-2</v>
      </c>
      <c r="Q43" s="166">
        <f>(Q26-Q40)-(P26-P40)</f>
        <v>-5.322330033234568E-2</v>
      </c>
      <c r="R43" s="1"/>
      <c r="S43" s="1"/>
      <c r="T43" s="1"/>
      <c r="U43" s="1"/>
      <c r="V43" s="1"/>
      <c r="W43" s="1"/>
    </row>
    <row r="44" spans="2:23" ht="23.25" customHeight="1" thickBot="1" x14ac:dyDescent="0.3">
      <c r="B44" s="153"/>
      <c r="C44" s="153"/>
      <c r="D44" s="154"/>
      <c r="E44" s="154"/>
      <c r="F44" s="154"/>
      <c r="G44" s="154"/>
      <c r="H44" s="154"/>
      <c r="I44" s="154"/>
      <c r="J44" s="155"/>
      <c r="K44" s="167"/>
      <c r="L44" s="167"/>
      <c r="M44" s="167"/>
      <c r="N44" s="167"/>
      <c r="O44" s="167"/>
      <c r="P44" s="167"/>
      <c r="Q44" s="167"/>
      <c r="R44" s="1"/>
      <c r="S44" s="1"/>
      <c r="T44" s="1"/>
      <c r="U44" s="1"/>
      <c r="V44" s="1"/>
      <c r="W44" s="1"/>
    </row>
    <row r="45" spans="2:23" ht="18.75" thickBot="1" x14ac:dyDescent="0.3">
      <c r="B45" s="153"/>
      <c r="C45" s="153"/>
      <c r="D45" s="168"/>
      <c r="E45" s="153"/>
      <c r="F45" s="169"/>
      <c r="G45" s="155"/>
      <c r="H45" s="155"/>
      <c r="I45" s="170"/>
      <c r="J45" s="155"/>
      <c r="K45" s="171" t="s">
        <v>43</v>
      </c>
      <c r="L45" s="172"/>
      <c r="M45" s="157"/>
      <c r="N45" s="157"/>
      <c r="O45" s="157"/>
      <c r="P45" s="157"/>
      <c r="Q45" s="157"/>
      <c r="R45" s="157"/>
      <c r="S45" s="157"/>
      <c r="T45" s="157"/>
      <c r="U45" s="157"/>
      <c r="V45" s="173"/>
      <c r="W45" s="174"/>
    </row>
    <row r="46" spans="2:23" ht="30" customHeight="1" x14ac:dyDescent="0.25">
      <c r="B46" s="153"/>
      <c r="C46" s="153"/>
      <c r="D46" s="154"/>
      <c r="E46" s="154"/>
      <c r="F46" s="154"/>
      <c r="G46" s="154"/>
      <c r="H46" s="154"/>
      <c r="I46" s="170"/>
      <c r="J46" s="155"/>
      <c r="K46" s="175"/>
      <c r="L46" s="176"/>
      <c r="M46" s="243" t="s">
        <v>26</v>
      </c>
      <c r="N46" s="244"/>
      <c r="O46" s="244"/>
      <c r="P46" s="244"/>
      <c r="Q46" s="244"/>
      <c r="R46" s="245" t="s">
        <v>44</v>
      </c>
      <c r="S46" s="246"/>
      <c r="T46" s="246"/>
      <c r="U46" s="246"/>
      <c r="V46" s="246"/>
      <c r="W46" s="177"/>
    </row>
    <row r="47" spans="2:23" x14ac:dyDescent="0.25">
      <c r="B47" s="153"/>
      <c r="C47" s="153"/>
      <c r="D47" s="168"/>
      <c r="E47" s="153"/>
      <c r="F47" s="153"/>
      <c r="G47" s="155"/>
      <c r="H47" s="155"/>
      <c r="I47" s="155"/>
      <c r="J47" s="155"/>
      <c r="K47" s="178"/>
      <c r="L47" s="179"/>
      <c r="M47" s="180" t="s">
        <v>24</v>
      </c>
      <c r="N47" s="181"/>
      <c r="O47" s="181"/>
      <c r="P47" s="181"/>
      <c r="Q47" s="181"/>
      <c r="R47" s="181"/>
      <c r="S47" s="181"/>
      <c r="T47" s="182"/>
      <c r="U47" s="183"/>
      <c r="V47" s="184"/>
      <c r="W47" s="185"/>
    </row>
    <row r="48" spans="2:23" ht="15.75" thickBot="1" x14ac:dyDescent="0.3">
      <c r="B48" s="153"/>
      <c r="C48" s="153"/>
      <c r="D48" s="168"/>
      <c r="E48" s="154"/>
      <c r="F48" s="154"/>
      <c r="G48" s="154"/>
      <c r="H48" s="154"/>
      <c r="I48" s="154"/>
      <c r="J48" s="155"/>
      <c r="K48" s="178"/>
      <c r="L48" s="179"/>
      <c r="M48" s="186" t="str">
        <f>E31</f>
        <v>2018–19</v>
      </c>
      <c r="N48" s="48" t="str">
        <f>F31</f>
        <v>2019–20</v>
      </c>
      <c r="O48" s="48" t="str">
        <f>G31</f>
        <v>2020–21</v>
      </c>
      <c r="P48" s="48" t="str">
        <f>H31</f>
        <v>2021–22</v>
      </c>
      <c r="Q48" s="187" t="str">
        <f>I31</f>
        <v>2022–23</v>
      </c>
      <c r="R48" s="188" t="str">
        <f>LEFT(Q48,4)+1&amp;"-"&amp;RIGHT(Q48,2)+1</f>
        <v>2023-24</v>
      </c>
      <c r="S48" s="189" t="str">
        <f>LEFT(R48,4)+1&amp;"-"&amp;RIGHT(R48,2)+1</f>
        <v>2024-25</v>
      </c>
      <c r="T48" s="189" t="str">
        <f>LEFT(S48,4)+1&amp;"-"&amp;RIGHT(S48,2)+1</f>
        <v>2025-26</v>
      </c>
      <c r="U48" s="189" t="str">
        <f>LEFT(T48,4)+1&amp;"-"&amp;RIGHT(T48,2)+1</f>
        <v>2026-27</v>
      </c>
      <c r="V48" s="189" t="str">
        <f>LEFT(U48,4)+1&amp;"-"&amp;RIGHT(U48,2)+1</f>
        <v>2027-28</v>
      </c>
      <c r="W48" s="190" t="s">
        <v>45</v>
      </c>
    </row>
    <row r="49" spans="2:23" ht="15.75" thickBot="1" x14ac:dyDescent="0.3">
      <c r="B49" s="153"/>
      <c r="C49" s="153"/>
      <c r="D49" s="168"/>
      <c r="E49" s="169"/>
      <c r="F49" s="169"/>
      <c r="G49" s="169"/>
      <c r="H49" s="155"/>
      <c r="I49" s="155"/>
      <c r="J49" s="155"/>
      <c r="K49" s="247" t="str">
        <f>M48</f>
        <v>2018–19</v>
      </c>
      <c r="L49" s="248"/>
      <c r="M49" s="191"/>
      <c r="N49" s="192">
        <f>$M$43</f>
        <v>-0.46535142760294512</v>
      </c>
      <c r="O49" s="193">
        <f>$M$43</f>
        <v>-0.46535142760294512</v>
      </c>
      <c r="P49" s="194">
        <f>$M$43</f>
        <v>-0.46535142760294512</v>
      </c>
      <c r="Q49" s="193">
        <f>$M$43</f>
        <v>-0.46535142760294512</v>
      </c>
      <c r="R49" s="195">
        <f>$M$43</f>
        <v>-0.46535142760294512</v>
      </c>
      <c r="S49" s="196"/>
      <c r="T49" s="196"/>
      <c r="U49" s="196"/>
      <c r="V49" s="196"/>
      <c r="W49" s="197"/>
    </row>
    <row r="50" spans="2:23" ht="15.75" thickBot="1" x14ac:dyDescent="0.3">
      <c r="B50" s="153"/>
      <c r="C50" s="153"/>
      <c r="D50" s="153"/>
      <c r="E50" s="153"/>
      <c r="F50" s="153"/>
      <c r="G50" s="155"/>
      <c r="H50" s="155"/>
      <c r="I50" s="155"/>
      <c r="J50" s="155"/>
      <c r="K50" s="233" t="str">
        <f>N48</f>
        <v>2019–20</v>
      </c>
      <c r="L50" s="234"/>
      <c r="M50" s="191"/>
      <c r="N50" s="198"/>
      <c r="O50" s="142">
        <f>$N$43</f>
        <v>-0.1932798435082228</v>
      </c>
      <c r="P50" s="199">
        <f>$N$43</f>
        <v>-0.1932798435082228</v>
      </c>
      <c r="Q50" s="200">
        <f>$N$43</f>
        <v>-0.1932798435082228</v>
      </c>
      <c r="R50" s="199">
        <f>$N$43</f>
        <v>-0.1932798435082228</v>
      </c>
      <c r="S50" s="195">
        <f>$N$43</f>
        <v>-0.1932798435082228</v>
      </c>
      <c r="T50" s="196"/>
      <c r="U50" s="196"/>
      <c r="V50" s="196"/>
      <c r="W50" s="197"/>
    </row>
    <row r="51" spans="2:23" ht="15.75" thickBot="1" x14ac:dyDescent="0.3">
      <c r="B51" s="153"/>
      <c r="C51" s="153"/>
      <c r="D51" s="153"/>
      <c r="E51" s="153"/>
      <c r="F51" s="153"/>
      <c r="G51" s="155"/>
      <c r="H51" s="155"/>
      <c r="I51" s="155"/>
      <c r="J51" s="155"/>
      <c r="K51" s="233" t="str">
        <f>O48</f>
        <v>2020–21</v>
      </c>
      <c r="L51" s="234"/>
      <c r="M51" s="201"/>
      <c r="N51" s="196"/>
      <c r="O51" s="198"/>
      <c r="P51" s="202">
        <f>$O$43</f>
        <v>-5.1025125297009311E-2</v>
      </c>
      <c r="Q51" s="200">
        <f>$O$43</f>
        <v>-5.1025125297009311E-2</v>
      </c>
      <c r="R51" s="199">
        <f>$O$43</f>
        <v>-5.1025125297009311E-2</v>
      </c>
      <c r="S51" s="200">
        <f>$O$43</f>
        <v>-5.1025125297009311E-2</v>
      </c>
      <c r="T51" s="203">
        <f>$O$43</f>
        <v>-5.1025125297009311E-2</v>
      </c>
      <c r="U51" s="204"/>
      <c r="V51" s="196"/>
      <c r="W51" s="197"/>
    </row>
    <row r="52" spans="2:23" ht="15.75" thickBot="1" x14ac:dyDescent="0.3">
      <c r="B52" s="153"/>
      <c r="C52" s="153"/>
      <c r="D52" s="153"/>
      <c r="E52" s="153"/>
      <c r="F52" s="153"/>
      <c r="G52" s="155"/>
      <c r="H52" s="155"/>
      <c r="I52" s="155"/>
      <c r="J52" s="155"/>
      <c r="K52" s="233" t="str">
        <f>P48</f>
        <v>2021–22</v>
      </c>
      <c r="L52" s="234"/>
      <c r="M52" s="201"/>
      <c r="N52" s="196"/>
      <c r="O52" s="196"/>
      <c r="P52" s="198"/>
      <c r="Q52" s="142">
        <f>$P$43</f>
        <v>5.322330033234568E-2</v>
      </c>
      <c r="R52" s="200">
        <f>$P$43</f>
        <v>5.322330033234568E-2</v>
      </c>
      <c r="S52" s="205">
        <f>$P$43</f>
        <v>5.322330033234568E-2</v>
      </c>
      <c r="T52" s="199">
        <f>$P$43</f>
        <v>5.322330033234568E-2</v>
      </c>
      <c r="U52" s="206">
        <f>$P$43</f>
        <v>5.322330033234568E-2</v>
      </c>
      <c r="V52" s="204"/>
      <c r="W52" s="197"/>
    </row>
    <row r="53" spans="2:23" ht="15.75" thickBot="1" x14ac:dyDescent="0.3">
      <c r="B53" s="153"/>
      <c r="C53" s="153"/>
      <c r="D53" s="153"/>
      <c r="E53" s="153"/>
      <c r="F53" s="153"/>
      <c r="G53" s="155"/>
      <c r="H53" s="155"/>
      <c r="I53" s="155"/>
      <c r="J53" s="155"/>
      <c r="K53" s="235" t="str">
        <f>Q48</f>
        <v>2022–23</v>
      </c>
      <c r="L53" s="236"/>
      <c r="M53" s="207"/>
      <c r="N53" s="208"/>
      <c r="O53" s="196"/>
      <c r="P53" s="208"/>
      <c r="Q53" s="198"/>
      <c r="R53" s="209">
        <f>+$Q$43</f>
        <v>-5.322330033234568E-2</v>
      </c>
      <c r="S53" s="205">
        <f>+$Q$43</f>
        <v>-5.322330033234568E-2</v>
      </c>
      <c r="T53" s="210">
        <f>+$Q$43</f>
        <v>-5.322330033234568E-2</v>
      </c>
      <c r="U53" s="211">
        <f>+$Q$43</f>
        <v>-5.322330033234568E-2</v>
      </c>
      <c r="V53" s="212">
        <f>+$Q$43</f>
        <v>-5.322330033234568E-2</v>
      </c>
      <c r="W53" s="197"/>
    </row>
    <row r="54" spans="2:23" ht="15.75" thickBot="1" x14ac:dyDescent="0.3">
      <c r="B54" s="153"/>
      <c r="C54" s="153"/>
      <c r="D54" s="153"/>
      <c r="E54" s="153"/>
      <c r="F54" s="153"/>
      <c r="G54" s="155"/>
      <c r="H54" s="155"/>
      <c r="I54" s="155"/>
      <c r="J54" s="155"/>
      <c r="K54" s="213" t="s">
        <v>46</v>
      </c>
      <c r="L54" s="214"/>
      <c r="M54" s="215"/>
      <c r="N54" s="216"/>
      <c r="O54" s="216"/>
      <c r="P54" s="216"/>
      <c r="Q54" s="216"/>
      <c r="R54" s="217">
        <f>+SUM(R49:R53)</f>
        <v>-0.70965639640817724</v>
      </c>
      <c r="S54" s="216">
        <f>+SUM(S50:S53)</f>
        <v>-0.24430496880523211</v>
      </c>
      <c r="T54" s="216">
        <f>+SUM(T51:T53)</f>
        <v>-5.1025125297009311E-2</v>
      </c>
      <c r="U54" s="218">
        <f>+SUM(U52:U53)</f>
        <v>0</v>
      </c>
      <c r="V54" s="219">
        <f>+SUM(V53)</f>
        <v>-5.322330033234568E-2</v>
      </c>
      <c r="W54" s="219">
        <f>+SUM(R54:V54)</f>
        <v>-1.0582097908427643</v>
      </c>
    </row>
    <row r="55" spans="2:23" ht="15.75" thickBot="1" x14ac:dyDescent="0.3">
      <c r="B55" s="153"/>
      <c r="C55" s="153"/>
      <c r="D55" s="153"/>
      <c r="E55" s="153"/>
      <c r="F55" s="153"/>
      <c r="G55" s="155"/>
      <c r="H55" s="155"/>
      <c r="I55" s="155"/>
      <c r="K55" s="220"/>
      <c r="L55" s="220"/>
      <c r="M55" s="220"/>
      <c r="N55" s="221"/>
      <c r="O55" s="221"/>
      <c r="P55" s="221"/>
      <c r="Q55" s="221"/>
      <c r="R55" s="222"/>
      <c r="S55" s="222"/>
      <c r="T55" s="222"/>
      <c r="U55" s="222"/>
      <c r="V55" s="222"/>
      <c r="W55" s="223"/>
    </row>
    <row r="56" spans="2:23" ht="15.75" thickBot="1" x14ac:dyDescent="0.3">
      <c r="B56" s="153"/>
      <c r="C56" s="153"/>
      <c r="D56" s="153"/>
      <c r="E56" s="153"/>
      <c r="F56" s="153"/>
      <c r="G56" s="153"/>
      <c r="H56" s="153"/>
      <c r="I56" s="153"/>
      <c r="J56" s="153"/>
      <c r="K56" s="224" t="s">
        <v>47</v>
      </c>
      <c r="L56" s="225"/>
      <c r="M56" s="226"/>
      <c r="N56" s="227"/>
      <c r="O56" s="227"/>
      <c r="P56" s="227"/>
      <c r="Q56" s="227"/>
      <c r="R56" s="228">
        <f>R54</f>
        <v>-0.70965639640817724</v>
      </c>
      <c r="S56" s="229">
        <f>S54</f>
        <v>-0.24430496880523211</v>
      </c>
      <c r="T56" s="229">
        <f>T54</f>
        <v>-5.1025125297009311E-2</v>
      </c>
      <c r="U56" s="229">
        <f>U54</f>
        <v>0</v>
      </c>
      <c r="V56" s="230">
        <f>V54</f>
        <v>-5.322330033234568E-2</v>
      </c>
      <c r="W56" s="219">
        <f>+SUM(R56:V56)</f>
        <v>-1.0582097908427643</v>
      </c>
    </row>
    <row r="57" spans="2:23" x14ac:dyDescent="0.25">
      <c r="H57" s="1"/>
    </row>
    <row r="59" spans="2:23" x14ac:dyDescent="0.25">
      <c r="V59" s="231"/>
      <c r="W59" s="232"/>
    </row>
    <row r="60" spans="2:23" x14ac:dyDescent="0.25">
      <c r="V60" s="231"/>
    </row>
    <row r="61" spans="2:23" x14ac:dyDescent="0.25">
      <c r="V61" s="231"/>
    </row>
    <row r="62" spans="2:23" x14ac:dyDescent="0.25">
      <c r="V62" s="231"/>
    </row>
  </sheetData>
  <mergeCells count="22">
    <mergeCell ref="C3:M3"/>
    <mergeCell ref="C16:D16"/>
    <mergeCell ref="E16:I16"/>
    <mergeCell ref="K16:Q16"/>
    <mergeCell ref="C17:D17"/>
    <mergeCell ref="E17:I17"/>
    <mergeCell ref="K17:L17"/>
    <mergeCell ref="M17:Q17"/>
    <mergeCell ref="C29:I29"/>
    <mergeCell ref="K29:Q29"/>
    <mergeCell ref="C30:D30"/>
    <mergeCell ref="E30:I30"/>
    <mergeCell ref="K30:L30"/>
    <mergeCell ref="M30:Q30"/>
    <mergeCell ref="K52:L52"/>
    <mergeCell ref="K53:L53"/>
    <mergeCell ref="S36:T40"/>
    <mergeCell ref="M46:Q46"/>
    <mergeCell ref="R46:V46"/>
    <mergeCell ref="K49:L49"/>
    <mergeCell ref="K50:L50"/>
    <mergeCell ref="K51:L51"/>
  </mergeCells>
  <conditionalFormatting sqref="C32:F32 C37:H39 C36:G36 C34:H35">
    <cfRule type="expression" dxfId="7" priority="7">
      <formula>dms_TradingName = "Endeavour Energy"</formula>
    </cfRule>
    <cfRule type="expression" dxfId="6" priority="8">
      <formula>dms_TradingName = "TasNetworks (T)"</formula>
    </cfRule>
  </conditionalFormatting>
  <conditionalFormatting sqref="G32:H32">
    <cfRule type="expression" dxfId="5" priority="5">
      <formula>dms_TradingName = "Endeavour Energy"</formula>
    </cfRule>
    <cfRule type="expression" dxfId="4" priority="6">
      <formula>dms_TradingName = "TasNetworks (T)"</formula>
    </cfRule>
  </conditionalFormatting>
  <conditionalFormatting sqref="C41:F41">
    <cfRule type="expression" dxfId="3" priority="3">
      <formula>dms_TradingName = "Endeavour Energy"</formula>
    </cfRule>
    <cfRule type="expression" dxfId="2" priority="4">
      <formula>dms_TradingName = "TasNetworks (T)"</formula>
    </cfRule>
  </conditionalFormatting>
  <conditionalFormatting sqref="G41:H41">
    <cfRule type="expression" dxfId="1" priority="1">
      <formula>dms_TradingName = "Endeavour Energy"</formula>
    </cfRule>
    <cfRule type="expression" dxfId="0" priority="2">
      <formula>dms_TradingName = "TasNetworks (T)"</formula>
    </cfRule>
  </conditionalFormatting>
  <dataValidations count="1">
    <dataValidation type="list" allowBlank="1" showInputMessage="1" showErrorMessage="1" sqref="R40" xr:uid="{60EC0D3C-ED88-4A4C-8814-BABEB8EF0852}">
      <formula1>$M$31:$P$31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Jorgensen, Lynley</cp:lastModifiedBy>
  <dcterms:created xsi:type="dcterms:W3CDTF">2023-04-18T00:34:17Z</dcterms:created>
  <dcterms:modified xsi:type="dcterms:W3CDTF">2023-04-20T22:28:08Z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