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05" windowWidth="20520" windowHeight="3855"/>
  </bookViews>
  <sheets>
    <sheet name="Opex decision" sheetId="8" r:id="rId1"/>
    <sheet name="Opex - Proposed" sheetId="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ctions_next_steps_e.g._waiting_for_DNSP_response" localSheetId="0">#REF!</definedName>
    <definedName name="Actions_next_steps_e.g._waiting_for_DNSP_response">#REF!</definedName>
    <definedName name="CA_BusCaseOptions">[1]BusCase_Options!$C$7:$C$12</definedName>
    <definedName name="CB_Include_CPI">[1]General_assump_BA!$D$38</definedName>
    <definedName name="DD_Chosen_Option">[1]General_assump_BA!$E$10</definedName>
    <definedName name="Err_Chks_Ttl_Areas">[1]Err_Chks_BO!$M$37</definedName>
    <definedName name="RA_BusCaseOptions">[2]BusCase_Options!$D$6:$P$6</definedName>
    <definedName name="Recover">[3]Macro1!$A$76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C9" i="8" l="1"/>
  <c r="D9" i="8"/>
  <c r="E9" i="8"/>
  <c r="B9" i="8"/>
  <c r="B18" i="1" l="1"/>
  <c r="B7" i="1" l="1"/>
  <c r="C7" i="1"/>
  <c r="D7" i="1"/>
  <c r="E7" i="1"/>
  <c r="F7" i="1"/>
  <c r="G7" i="1"/>
  <c r="H7" i="1"/>
  <c r="I7" i="1"/>
  <c r="A8" i="1"/>
  <c r="A10" i="1"/>
  <c r="B10" i="1"/>
  <c r="C10" i="1"/>
  <c r="D10" i="1"/>
  <c r="E10" i="1"/>
  <c r="F10" i="1"/>
  <c r="G10" i="1"/>
  <c r="H10" i="1"/>
  <c r="I10" i="1"/>
  <c r="A11" i="1"/>
  <c r="B11" i="1"/>
  <c r="C11" i="1"/>
  <c r="D11" i="1"/>
  <c r="E11" i="1"/>
  <c r="E12" i="1" s="1"/>
  <c r="F11" i="1"/>
  <c r="G11" i="1"/>
  <c r="H11" i="1"/>
  <c r="I11" i="1"/>
  <c r="A14" i="1"/>
  <c r="B14" i="1"/>
  <c r="C14" i="1"/>
  <c r="D14" i="1"/>
  <c r="E14" i="1"/>
  <c r="F14" i="1"/>
  <c r="G14" i="1"/>
  <c r="H14" i="1"/>
  <c r="I14" i="1"/>
  <c r="A15" i="1"/>
  <c r="B15" i="1"/>
  <c r="C15" i="1"/>
  <c r="D15" i="1"/>
  <c r="E15" i="1"/>
  <c r="F15" i="1"/>
  <c r="G15" i="1"/>
  <c r="H15" i="1"/>
  <c r="I15" i="1"/>
  <c r="A18" i="1"/>
  <c r="C18" i="1"/>
  <c r="D18" i="1"/>
  <c r="E18" i="1"/>
  <c r="F18" i="1"/>
  <c r="G18" i="1"/>
  <c r="H18" i="1"/>
  <c r="I18" i="1"/>
  <c r="A19" i="1"/>
  <c r="B19" i="1"/>
  <c r="C19" i="1"/>
  <c r="D19" i="1"/>
  <c r="E19" i="1"/>
  <c r="F19" i="1"/>
  <c r="G19" i="1"/>
  <c r="H19" i="1"/>
  <c r="I19" i="1"/>
  <c r="A20" i="1"/>
  <c r="B20" i="1"/>
  <c r="C20" i="1"/>
  <c r="D20" i="1"/>
  <c r="E20" i="1"/>
  <c r="F20" i="1"/>
  <c r="G20" i="1"/>
  <c r="H20" i="1"/>
  <c r="I20" i="1"/>
  <c r="A21" i="1"/>
  <c r="B21" i="1"/>
  <c r="C21" i="1"/>
  <c r="D21" i="1"/>
  <c r="E21" i="1"/>
  <c r="F21" i="1"/>
  <c r="G21" i="1"/>
  <c r="H21" i="1"/>
  <c r="I21" i="1"/>
  <c r="A25" i="1"/>
  <c r="B25" i="1"/>
  <c r="C25" i="1"/>
  <c r="D25" i="1"/>
  <c r="E25" i="1"/>
  <c r="F25" i="1"/>
  <c r="G25" i="1"/>
  <c r="H25" i="1"/>
  <c r="I25" i="1"/>
  <c r="A26" i="1"/>
  <c r="B26" i="1"/>
  <c r="C26" i="1"/>
  <c r="D26" i="1"/>
  <c r="E26" i="1"/>
  <c r="F26" i="1"/>
  <c r="G26" i="1"/>
  <c r="H26" i="1"/>
  <c r="I26" i="1"/>
  <c r="A27" i="1"/>
  <c r="B27" i="1"/>
  <c r="C27" i="1"/>
  <c r="D27" i="1"/>
  <c r="E27" i="1"/>
  <c r="F27" i="1"/>
  <c r="G27" i="1"/>
  <c r="H27" i="1"/>
  <c r="I27" i="1"/>
  <c r="A30" i="1"/>
  <c r="B30" i="1"/>
  <c r="C30" i="1"/>
  <c r="D30" i="1"/>
  <c r="E30" i="1"/>
  <c r="F30" i="1"/>
  <c r="G30" i="1"/>
  <c r="H30" i="1"/>
  <c r="I30" i="1"/>
  <c r="A31" i="1"/>
  <c r="B31" i="1"/>
  <c r="C31" i="1"/>
  <c r="D31" i="1"/>
  <c r="E31" i="1"/>
  <c r="F31" i="1"/>
  <c r="G31" i="1"/>
  <c r="H31" i="1"/>
  <c r="I31" i="1"/>
  <c r="A34" i="1"/>
  <c r="B34" i="1"/>
  <c r="B35" i="1" s="1"/>
  <c r="C34" i="1"/>
  <c r="C35" i="1" s="1"/>
  <c r="D34" i="1"/>
  <c r="D35" i="1" s="1"/>
  <c r="E34" i="1"/>
  <c r="E35" i="1" s="1"/>
  <c r="F34" i="1"/>
  <c r="F35" i="1" s="1"/>
  <c r="G34" i="1"/>
  <c r="G35" i="1" s="1"/>
  <c r="H34" i="1"/>
  <c r="H35" i="1" s="1"/>
  <c r="I34" i="1"/>
  <c r="I35" i="1" s="1"/>
  <c r="A38" i="1"/>
  <c r="B38" i="1"/>
  <c r="C38" i="1"/>
  <c r="B26" i="8" s="1"/>
  <c r="D38" i="1"/>
  <c r="E38" i="1"/>
  <c r="F38" i="1"/>
  <c r="G38" i="1"/>
  <c r="H38" i="1"/>
  <c r="I38" i="1"/>
  <c r="A39" i="1"/>
  <c r="B39" i="1"/>
  <c r="C39" i="1"/>
  <c r="D39" i="1"/>
  <c r="E39" i="1"/>
  <c r="F39" i="1"/>
  <c r="G39" i="1"/>
  <c r="H39" i="1"/>
  <c r="I39" i="1"/>
  <c r="A40" i="1"/>
  <c r="B40" i="1"/>
  <c r="C40" i="1"/>
  <c r="D40" i="1"/>
  <c r="E40" i="1"/>
  <c r="F40" i="1"/>
  <c r="G40" i="1"/>
  <c r="H40" i="1"/>
  <c r="I40" i="1"/>
  <c r="B6" i="1"/>
  <c r="C6" i="1"/>
  <c r="D6" i="1"/>
  <c r="E6" i="1"/>
  <c r="F6" i="1"/>
  <c r="G6" i="1"/>
  <c r="H6" i="1"/>
  <c r="I6" i="1"/>
  <c r="B20" i="8" l="1"/>
  <c r="B19" i="8"/>
  <c r="B36" i="8"/>
  <c r="I32" i="1"/>
  <c r="G32" i="1"/>
  <c r="E32" i="1"/>
  <c r="C32" i="1"/>
  <c r="H32" i="1"/>
  <c r="F32" i="1"/>
  <c r="D32" i="1"/>
  <c r="B32" i="1"/>
  <c r="I28" i="1"/>
  <c r="G28" i="1"/>
  <c r="E28" i="1"/>
  <c r="C28" i="1"/>
  <c r="H28" i="1"/>
  <c r="F28" i="1"/>
  <c r="D28" i="1"/>
  <c r="B28" i="1"/>
  <c r="B22" i="1"/>
  <c r="I22" i="1"/>
  <c r="G22" i="1"/>
  <c r="E22" i="1"/>
  <c r="C22" i="1"/>
  <c r="H22" i="1"/>
  <c r="F22" i="1"/>
  <c r="D22" i="1"/>
  <c r="I16" i="1"/>
  <c r="G16" i="1"/>
  <c r="I12" i="1"/>
  <c r="E16" i="1"/>
  <c r="C16" i="1"/>
  <c r="G12" i="1"/>
  <c r="C12" i="1"/>
  <c r="H16" i="1"/>
  <c r="F16" i="1"/>
  <c r="H12" i="1"/>
  <c r="F12" i="1"/>
  <c r="D12" i="1"/>
  <c r="B12" i="1"/>
  <c r="B34" i="8" l="1"/>
  <c r="B35" i="8"/>
  <c r="B21" i="8"/>
  <c r="B8" i="8" s="1"/>
  <c r="B31" i="8"/>
  <c r="B32" i="8"/>
  <c r="B33" i="8"/>
  <c r="B37" i="8" l="1"/>
  <c r="B42" i="8" s="1"/>
  <c r="D54" i="8" l="1"/>
  <c r="F54" i="8"/>
  <c r="C54" i="8"/>
  <c r="E54" i="8"/>
  <c r="B54" i="8"/>
  <c r="C8" i="8" s="1"/>
  <c r="D8" i="8" l="1"/>
  <c r="E8" i="8"/>
</calcChain>
</file>

<file path=xl/sharedStrings.xml><?xml version="1.0" encoding="utf-8"?>
<sst xmlns="http://schemas.openxmlformats.org/spreadsheetml/2006/main" count="40" uniqueCount="30">
  <si>
    <t>AusNet Services</t>
  </si>
  <si>
    <t>IT opex</t>
  </si>
  <si>
    <t>PMO</t>
  </si>
  <si>
    <t>Total</t>
  </si>
  <si>
    <t>AER decision</t>
  </si>
  <si>
    <t>Total opex ($real 2015)</t>
  </si>
  <si>
    <t>Proposed</t>
  </si>
  <si>
    <t>Difference $</t>
  </si>
  <si>
    <t>% approved</t>
  </si>
  <si>
    <t>Meter reading</t>
  </si>
  <si>
    <t>Workings</t>
  </si>
  <si>
    <t>Sum</t>
  </si>
  <si>
    <t>Base year</t>
  </si>
  <si>
    <t>2016-20 Regulatory control period</t>
  </si>
  <si>
    <t>Data mgmt &amp; meter maintenance</t>
  </si>
  <si>
    <t>Comms infrastructure</t>
  </si>
  <si>
    <t>Overheads and customer service</t>
  </si>
  <si>
    <t>Opex</t>
  </si>
  <si>
    <t>Opex allocated to ACS</t>
  </si>
  <si>
    <t>Opex allocated to SCS</t>
  </si>
  <si>
    <t>Reallocate SCS opex to ACS</t>
  </si>
  <si>
    <t xml:space="preserve">Remove off-costs from raw base </t>
  </si>
  <si>
    <t>Calculation ($real 2015)</t>
  </si>
  <si>
    <t>Calculate raw base</t>
  </si>
  <si>
    <t>Calculate one-off costs</t>
  </si>
  <si>
    <t>AER substitute base opex</t>
  </si>
  <si>
    <t>Apply step changes</t>
  </si>
  <si>
    <t>NA</t>
  </si>
  <si>
    <t>Trend forward base opex</t>
  </si>
  <si>
    <t>Cross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</si>
</sst>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.00_-;\-* #,##0.00_-;_-* &quot;-&quot;??_-;_-@_-"/>
    <numFmt numFmtId="165" formatCode="_(#,##0_);\(#,##0\);_(&quot;-&quot;_)"/>
    <numFmt numFmtId="166" formatCode="_([$€-2]* #,##0.00_);_([$€-2]* \(#,##0.00\);_([$€-2]* &quot;-&quot;??_)"/>
    <numFmt numFmtId="167" formatCode="_-&quot;$&quot;* #,##0.00_-;\-&quot;$&quot;* #,##0.00_-;_-&quot;$&quot;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u/>
      <sz val="1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Tahoma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12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">
    <xf numFmtId="0" fontId="0" fillId="0" borderId="0"/>
    <xf numFmtId="165" fontId="5" fillId="0" borderId="1">
      <alignment horizontal="right" vertical="center"/>
      <protection locked="0"/>
    </xf>
    <xf numFmtId="41" fontId="6" fillId="2" borderId="0" applyNumberFormat="0" applyFont="0" applyBorder="0" applyAlignment="0">
      <alignment horizontal="right"/>
    </xf>
    <xf numFmtId="41" fontId="6" fillId="2" borderId="0" applyNumberFormat="0" applyFont="0" applyBorder="0" applyAlignment="0">
      <alignment horizontal="right"/>
    </xf>
    <xf numFmtId="164" fontId="1" fillId="0" borderId="0" applyFont="0" applyFill="0" applyBorder="0" applyAlignment="0" applyProtection="0"/>
    <xf numFmtId="41" fontId="6" fillId="3" borderId="0" applyFont="0" applyBorder="0" applyAlignment="0">
      <alignment horizontal="right"/>
      <protection locked="0"/>
    </xf>
    <xf numFmtId="166" fontId="6" fillId="4" borderId="0"/>
    <xf numFmtId="0" fontId="6" fillId="0" borderId="0"/>
    <xf numFmtId="0" fontId="6" fillId="0" borderId="0"/>
    <xf numFmtId="166" fontId="6" fillId="4" borderId="0"/>
    <xf numFmtId="164" fontId="1" fillId="0" borderId="0" applyFont="0" applyFill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4" borderId="0" applyNumberFormat="0" applyBorder="0" applyAlignment="0" applyProtection="0"/>
    <xf numFmtId="0" fontId="5" fillId="0" borderId="1">
      <alignment vertical="center"/>
      <protection locked="0"/>
    </xf>
    <xf numFmtId="0" fontId="21" fillId="8" borderId="0" applyNumberFormat="0" applyBorder="0" applyAlignment="0" applyProtection="0"/>
    <xf numFmtId="0" fontId="22" fillId="25" borderId="3" applyNumberFormat="0" applyAlignment="0" applyProtection="0"/>
    <xf numFmtId="0" fontId="5" fillId="0" borderId="0" applyNumberFormat="0" applyFont="0" applyFill="0" applyBorder="0">
      <alignment horizontal="center" vertical="center"/>
      <protection locked="0"/>
    </xf>
    <xf numFmtId="0" fontId="23" fillId="26" borderId="4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Fill="0" applyBorder="0">
      <alignment horizontal="left" vertical="center"/>
      <protection locked="0"/>
    </xf>
    <xf numFmtId="0" fontId="31" fillId="12" borderId="3" applyNumberFormat="0" applyAlignment="0" applyProtection="0"/>
    <xf numFmtId="0" fontId="32" fillId="0" borderId="8" applyNumberFormat="0" applyFill="0" applyAlignment="0" applyProtection="0"/>
    <xf numFmtId="0" fontId="33" fillId="27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 applyFont="0"/>
    <xf numFmtId="0" fontId="6" fillId="0" borderId="0"/>
    <xf numFmtId="0" fontId="24" fillId="0" borderId="0"/>
    <xf numFmtId="0" fontId="1" fillId="0" borderId="0"/>
    <xf numFmtId="0" fontId="6" fillId="28" borderId="9" applyNumberFormat="0" applyFont="0" applyAlignment="0" applyProtection="0"/>
    <xf numFmtId="0" fontId="34" fillId="25" borderId="10" applyNumberFormat="0" applyAlignment="0" applyProtection="0"/>
    <xf numFmtId="9" fontId="35" fillId="0" borderId="0" applyFont="0" applyFill="0" applyBorder="0" applyAlignment="0" applyProtection="0"/>
    <xf numFmtId="0" fontId="36" fillId="29" borderId="0" applyNumberFormat="0" applyFont="0" applyBorder="0" applyAlignment="0" applyProtection="0"/>
    <xf numFmtId="0" fontId="37" fillId="0" borderId="0" applyNumberFormat="0" applyFill="0" applyBorder="0" applyAlignment="0" applyProtection="0"/>
    <xf numFmtId="0" fontId="38" fillId="0" borderId="11" applyNumberFormat="0" applyFill="0" applyAlignment="0" applyProtection="0"/>
    <xf numFmtId="0" fontId="39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4" fillId="0" borderId="0" xfId="0" applyFont="1"/>
    <xf numFmtId="3" fontId="0" fillId="0" borderId="0" xfId="0" applyNumberFormat="1"/>
    <xf numFmtId="0" fontId="7" fillId="0" borderId="0" xfId="0" applyFont="1"/>
    <xf numFmtId="3" fontId="0" fillId="5" borderId="0" xfId="0" applyNumberFormat="1" applyFill="1"/>
    <xf numFmtId="3" fontId="2" fillId="5" borderId="0" xfId="0" applyNumberFormat="1" applyFont="1" applyFill="1"/>
    <xf numFmtId="0" fontId="0" fillId="6" borderId="0" xfId="0" applyFill="1"/>
    <xf numFmtId="0" fontId="8" fillId="0" borderId="0" xfId="0" applyFont="1"/>
    <xf numFmtId="9" fontId="0" fillId="5" borderId="0" xfId="0" applyNumberFormat="1" applyFill="1"/>
    <xf numFmtId="37" fontId="0" fillId="5" borderId="0" xfId="0" applyNumberFormat="1" applyFill="1"/>
    <xf numFmtId="0" fontId="2" fillId="0" borderId="2" xfId="0" applyFont="1" applyBorder="1"/>
    <xf numFmtId="0" fontId="9" fillId="0" borderId="0" xfId="0" applyFont="1"/>
    <xf numFmtId="0" fontId="3" fillId="0" borderId="0" xfId="0" applyFont="1"/>
    <xf numFmtId="3" fontId="0" fillId="0" borderId="2" xfId="0" applyNumberFormat="1" applyBorder="1"/>
    <xf numFmtId="0" fontId="12" fillId="0" borderId="0" xfId="0" applyFont="1"/>
    <xf numFmtId="3" fontId="9" fillId="0" borderId="0" xfId="0" applyNumberFormat="1" applyFont="1"/>
    <xf numFmtId="0" fontId="11" fillId="0" borderId="0" xfId="0" applyFont="1"/>
    <xf numFmtId="3" fontId="11" fillId="0" borderId="0" xfId="0" applyNumberFormat="1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3" fontId="13" fillId="0" borderId="2" xfId="0" applyNumberFormat="1" applyFont="1" applyBorder="1"/>
    <xf numFmtId="3" fontId="10" fillId="0" borderId="2" xfId="0" applyNumberFormat="1" applyFont="1" applyBorder="1"/>
    <xf numFmtId="3" fontId="0" fillId="0" borderId="0" xfId="0" applyNumberFormat="1" applyBorder="1"/>
    <xf numFmtId="3" fontId="13" fillId="0" borderId="0" xfId="0" applyNumberFormat="1" applyFont="1" applyBorder="1"/>
    <xf numFmtId="3" fontId="10" fillId="0" borderId="0" xfId="0" applyNumberFormat="1" applyFont="1" applyBorder="1"/>
    <xf numFmtId="0" fontId="15" fillId="0" borderId="0" xfId="0" applyFont="1"/>
    <xf numFmtId="3" fontId="3" fillId="0" borderId="0" xfId="0" applyNumberFormat="1" applyFont="1"/>
    <xf numFmtId="3" fontId="17" fillId="0" borderId="0" xfId="0" applyNumberFormat="1" applyFont="1"/>
    <xf numFmtId="0" fontId="0" fillId="0" borderId="0" xfId="0" applyFont="1"/>
    <xf numFmtId="0" fontId="18" fillId="0" borderId="0" xfId="0" applyFont="1"/>
    <xf numFmtId="0" fontId="15" fillId="6" borderId="0" xfId="0" applyFont="1" applyFill="1"/>
    <xf numFmtId="0" fontId="13" fillId="6" borderId="0" xfId="0" applyFont="1" applyFill="1"/>
    <xf numFmtId="0" fontId="11" fillId="6" borderId="0" xfId="0" applyFont="1" applyFill="1"/>
    <xf numFmtId="0" fontId="14" fillId="6" borderId="0" xfId="0" applyFont="1" applyFill="1"/>
    <xf numFmtId="3" fontId="11" fillId="6" borderId="0" xfId="0" applyNumberFormat="1" applyFont="1" applyFill="1"/>
    <xf numFmtId="3" fontId="3" fillId="6" borderId="0" xfId="0" applyNumberFormat="1" applyFont="1" applyFill="1"/>
    <xf numFmtId="0" fontId="0" fillId="6" borderId="2" xfId="0" applyFill="1" applyBorder="1"/>
    <xf numFmtId="3" fontId="0" fillId="6" borderId="2" xfId="0" applyNumberFormat="1" applyFill="1" applyBorder="1"/>
    <xf numFmtId="3" fontId="0" fillId="6" borderId="0" xfId="0" applyNumberFormat="1" applyFill="1"/>
    <xf numFmtId="3" fontId="14" fillId="6" borderId="0" xfId="0" applyNumberFormat="1" applyFont="1" applyFill="1"/>
    <xf numFmtId="0" fontId="16" fillId="6" borderId="0" xfId="0" applyFont="1" applyFill="1"/>
    <xf numFmtId="0" fontId="3" fillId="6" borderId="0" xfId="0" applyFont="1" applyFill="1"/>
    <xf numFmtId="0" fontId="4" fillId="6" borderId="0" xfId="0" applyFont="1" applyFill="1"/>
    <xf numFmtId="0" fontId="8" fillId="6" borderId="0" xfId="0" applyFont="1" applyFill="1"/>
    <xf numFmtId="10" fontId="0" fillId="6" borderId="0" xfId="0" applyNumberFormat="1" applyFill="1"/>
    <xf numFmtId="0" fontId="0" fillId="0" borderId="0" xfId="0" applyFill="1"/>
    <xf numFmtId="0" fontId="15" fillId="0" borderId="0" xfId="0" applyFont="1" applyFill="1"/>
    <xf numFmtId="0" fontId="13" fillId="0" borderId="0" xfId="0" applyFont="1" applyFill="1"/>
    <xf numFmtId="0" fontId="11" fillId="0" borderId="0" xfId="0" applyFont="1" applyFill="1"/>
    <xf numFmtId="0" fontId="14" fillId="0" borderId="0" xfId="0" applyFont="1" applyFill="1"/>
    <xf numFmtId="3" fontId="11" fillId="0" borderId="0" xfId="0" applyNumberFormat="1" applyFont="1" applyFill="1"/>
    <xf numFmtId="3" fontId="3" fillId="0" borderId="0" xfId="0" applyNumberFormat="1" applyFont="1" applyFill="1"/>
    <xf numFmtId="0" fontId="0" fillId="0" borderId="0" xfId="0" applyFill="1" applyBorder="1"/>
    <xf numFmtId="3" fontId="11" fillId="0" borderId="0" xfId="0" applyNumberFormat="1" applyFont="1" applyFill="1" applyBorder="1"/>
    <xf numFmtId="3" fontId="3" fillId="0" borderId="0" xfId="0" applyNumberFormat="1" applyFont="1" applyFill="1" applyBorder="1"/>
    <xf numFmtId="0" fontId="14" fillId="0" borderId="0" xfId="0" applyFont="1" applyFill="1" applyBorder="1"/>
    <xf numFmtId="3" fontId="0" fillId="0" borderId="0" xfId="0" applyNumberFormat="1" applyFill="1" applyBorder="1"/>
    <xf numFmtId="0" fontId="10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4" fillId="0" borderId="0" xfId="0" applyFont="1" applyFill="1"/>
    <xf numFmtId="3" fontId="4" fillId="0" borderId="0" xfId="0" applyNumberFormat="1" applyFont="1" applyFill="1"/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</cellXfs>
  <cellStyles count="69"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40% - Accent1 2" xfId="17"/>
    <cellStyle name="40% - Accent2 2" xfId="18"/>
    <cellStyle name="40% - Accent3 2" xfId="19"/>
    <cellStyle name="40% - Accent4 2" xfId="20"/>
    <cellStyle name="40% - Accent5 2" xfId="21"/>
    <cellStyle name="40% - Accent6 2" xfId="22"/>
    <cellStyle name="60% - Accent1 2" xfId="23"/>
    <cellStyle name="60% - Accent2 2" xfId="24"/>
    <cellStyle name="60% - Accent3 2" xfId="25"/>
    <cellStyle name="60% - Accent4 2" xfId="26"/>
    <cellStyle name="60% - Accent5 2" xfId="27"/>
    <cellStyle name="60% - Accent6 2" xfId="28"/>
    <cellStyle name="Accent1 2" xfId="29"/>
    <cellStyle name="Accent2 2" xfId="30"/>
    <cellStyle name="Accent3 2" xfId="31"/>
    <cellStyle name="Accent4 2" xfId="32"/>
    <cellStyle name="Accent5 2" xfId="33"/>
    <cellStyle name="Accent6 2" xfId="34"/>
    <cellStyle name="Assumptions Heading" xfId="35"/>
    <cellStyle name="Assumptions Right Number" xfId="1"/>
    <cellStyle name="Bad 2" xfId="36"/>
    <cellStyle name="Blockout" xfId="2"/>
    <cellStyle name="Blockout 2" xfId="3"/>
    <cellStyle name="Calculation 2" xfId="37"/>
    <cellStyle name="Cell Link" xfId="38"/>
    <cellStyle name="Check Cell 2" xfId="39"/>
    <cellStyle name="Comma 2" xfId="4"/>
    <cellStyle name="Comma 3" xfId="40"/>
    <cellStyle name="Comma 4" xfId="41"/>
    <cellStyle name="Comma 4 2" xfId="10"/>
    <cellStyle name="Comma 5" xfId="42"/>
    <cellStyle name="Currency 2" xfId="43"/>
    <cellStyle name="Currency 3" xfId="44"/>
    <cellStyle name="Explanatory Text 2" xfId="45"/>
    <cellStyle name="Good 2" xfId="46"/>
    <cellStyle name="Heading 1 2" xfId="47"/>
    <cellStyle name="Heading 2 2" xfId="48"/>
    <cellStyle name="Heading 3 2" xfId="49"/>
    <cellStyle name="Heading 4 2" xfId="50"/>
    <cellStyle name="Hyperlink Text" xfId="51"/>
    <cellStyle name="Input 2" xfId="52"/>
    <cellStyle name="Input1" xfId="5"/>
    <cellStyle name="Linked Cell 2" xfId="53"/>
    <cellStyle name="Neutral 2" xfId="54"/>
    <cellStyle name="Normal" xfId="0" builtinId="0"/>
    <cellStyle name="Normal 11" xfId="6"/>
    <cellStyle name="Normal 2" xfId="7"/>
    <cellStyle name="Normal 2 2" xfId="8"/>
    <cellStyle name="Normal 3" xfId="9"/>
    <cellStyle name="Normal 3 2" xfId="55"/>
    <cellStyle name="Normal 3 3" xfId="56"/>
    <cellStyle name="Normal 4" xfId="57"/>
    <cellStyle name="Normal 4 2" xfId="58"/>
    <cellStyle name="Normal 5" xfId="59"/>
    <cellStyle name="Normal 5 2" xfId="60"/>
    <cellStyle name="Normal 6" xfId="61"/>
    <cellStyle name="Note 2" xfId="62"/>
    <cellStyle name="Output 2" xfId="63"/>
    <cellStyle name="Percent 2" xfId="64"/>
    <cellStyle name="PSSpacer" xfId="65"/>
    <cellStyle name="Title 2" xfId="66"/>
    <cellStyle name="Total 2" xfId="67"/>
    <cellStyle name="Warning Text 2" xfId="6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16-20%20EDPR/TEAM%20WORKING%20FOLDERS/METERING/Copy%20of%20SPN%20AMI%20financial%20model%20(20140908%20v3%20-%20sent%20to%20Corporate%20Finance%20BOARD%20PAPER%20VERSION)-%20IT%20&amp;%20comms%20opex%20Real$14%20-%202603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16-20%20EDPR/TEAM%20WORKING%20FOLDERS/METERING/Copy%20of%20SPN%20AMI%20financial%20model%20(20140908%20v3%20-%20sent%20to%20Corporate%20Finance%20BOARD%20PAPER%20VERSION)-%20IT%20&amp;%20comms%20opex%20Real$1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chhuor\Local%20Settings\Temporary%20Internet%20Files\Content.Outlook\UTJUG3P3\PARPT04AMI%20-%20AMI%20PROJECTS%20-%20Transaction%20Listing%20Report_NO%20SAP%20YT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ER%20-%20Preliminary%20decision%20model%20-%20Victoria%20metering%20-%20Opex%20-%20Cross%20chec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ER%20-%20AusNet%20Metering%20cost%20model%20-%20CONFIDENTIAL%20-%20Opex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 refreshError="1"/>
      <sheetData sheetId="1" refreshError="1"/>
      <sheetData sheetId="2" refreshError="1"/>
      <sheetData sheetId="3" refreshError="1">
        <row r="10">
          <cell r="E10">
            <v>4</v>
          </cell>
        </row>
        <row r="38">
          <cell r="D38" t="b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20">
          <cell r="AEU20">
            <v>1452497</v>
          </cell>
        </row>
      </sheetData>
      <sheetData sheetId="9" refreshError="1"/>
      <sheetData sheetId="10" refreshError="1"/>
      <sheetData sheetId="11">
        <row r="14">
          <cell r="R14">
            <v>219418.69999999998</v>
          </cell>
        </row>
      </sheetData>
      <sheetData sheetId="12" refreshError="1">
        <row r="7">
          <cell r="C7" t="str">
            <v>Option 1 (Base)</v>
          </cell>
        </row>
        <row r="8">
          <cell r="C8" t="str">
            <v>Option 2</v>
          </cell>
        </row>
        <row r="9">
          <cell r="C9" t="str">
            <v>Option 3</v>
          </cell>
        </row>
        <row r="10">
          <cell r="C10" t="str">
            <v>Option 3.5</v>
          </cell>
        </row>
        <row r="11">
          <cell r="C11" t="str">
            <v>Option 4</v>
          </cell>
        </row>
        <row r="12">
          <cell r="C12" t="str">
            <v>Option 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37">
          <cell r="M37">
            <v>1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D6" t="str">
            <v>Option 1 only</v>
          </cell>
          <cell r="E6" t="str">
            <v>Option 2 only</v>
          </cell>
          <cell r="F6" t="str">
            <v>Option 3 only</v>
          </cell>
          <cell r="G6" t="str">
            <v>Option 3.5 only</v>
          </cell>
          <cell r="H6" t="str">
            <v>Option 4 only</v>
          </cell>
          <cell r="I6" t="str">
            <v>Option 5 only</v>
          </cell>
          <cell r="J6" t="str">
            <v>Options 1 &amp; 2</v>
          </cell>
          <cell r="K6" t="str">
            <v>Options 1 &amp; 3</v>
          </cell>
          <cell r="L6" t="str">
            <v>Options 1, 3 &amp; 3.5</v>
          </cell>
          <cell r="M6" t="str">
            <v>Options 3 &amp; 3.5</v>
          </cell>
          <cell r="N6" t="str">
            <v>Options 3, 3.5 &amp; 4</v>
          </cell>
          <cell r="O6" t="str">
            <v>Options 3.5 &amp; 4</v>
          </cell>
          <cell r="P6" t="str">
            <v>[Spare]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Macro1"/>
      <sheetName val="Sheet5"/>
      <sheetName val="Sheet4"/>
      <sheetName val="Detail (2)"/>
    </sheetNames>
    <sheetDataSet>
      <sheetData sheetId="0"/>
      <sheetData sheetId="1">
        <row r="76">
          <cell r="A76" t="str">
            <v>Recover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sion"/>
      <sheetName val="Base"/>
      <sheetName val="Step"/>
      <sheetName val="Trend"/>
    </sheetNames>
    <sheetDataSet>
      <sheetData sheetId="0">
        <row r="8">
          <cell r="B8">
            <v>139656175</v>
          </cell>
          <cell r="C8">
            <v>139656175</v>
          </cell>
          <cell r="D8">
            <v>0</v>
          </cell>
          <cell r="E8">
            <v>1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Summary"/>
      <sheetName val="Calc"/>
      <sheetName val="Vol special meter read"/>
      <sheetName val="LG Invoices list"/>
      <sheetName val="Meter replacement volume"/>
      <sheetName val="New connections"/>
      <sheetName val="IT &amp; Comms opex"/>
      <sheetName val="Meter data management"/>
      <sheetName val="Meter Reading"/>
      <sheetName val="SUMMARY MR"/>
      <sheetName val="Actuals + Forecasts"/>
      <sheetName val="Resources"/>
      <sheetName val="MCFO Work"/>
      <sheetName val="Meter Asset Management"/>
    </sheetNames>
    <sheetDataSet>
      <sheetData sheetId="0" refreshError="1"/>
      <sheetData sheetId="1">
        <row r="18">
          <cell r="B18" t="str">
            <v>Real $2014</v>
          </cell>
          <cell r="C18" t="str">
            <v>Real $2015</v>
          </cell>
          <cell r="D18" t="str">
            <v>Real $2015</v>
          </cell>
          <cell r="E18" t="str">
            <v>Real $2015</v>
          </cell>
          <cell r="F18" t="str">
            <v>Real $2015</v>
          </cell>
          <cell r="G18" t="str">
            <v>Real $2015</v>
          </cell>
          <cell r="H18" t="str">
            <v>Real $2015</v>
          </cell>
          <cell r="I18" t="str">
            <v>Real $2015</v>
          </cell>
        </row>
        <row r="19">
          <cell r="B19" t="str">
            <v>CY14</v>
          </cell>
          <cell r="C19" t="str">
            <v>CY14</v>
          </cell>
          <cell r="D19" t="str">
            <v>CY15</v>
          </cell>
          <cell r="E19" t="str">
            <v>CY16</v>
          </cell>
          <cell r="F19" t="str">
            <v>CY17</v>
          </cell>
          <cell r="G19" t="str">
            <v>CY18</v>
          </cell>
          <cell r="H19" t="str">
            <v>CY19</v>
          </cell>
          <cell r="I19" t="str">
            <v>CY20</v>
          </cell>
        </row>
        <row r="20">
          <cell r="A20" t="str">
            <v>Opex (combined EDPR and Metering)</v>
          </cell>
        </row>
        <row r="21">
          <cell r="A21" t="str">
            <v>Meter reading - to be excluded (manual reads)</v>
          </cell>
          <cell r="B21">
            <v>4869024.2625563294</v>
          </cell>
          <cell r="C21">
            <v>5043859.7065271363</v>
          </cell>
          <cell r="D21">
            <v>3813508.8776896307</v>
          </cell>
          <cell r="E21">
            <v>3069351.1207560282</v>
          </cell>
        </row>
        <row r="22">
          <cell r="A22" t="str">
            <v xml:space="preserve">Meter reading </v>
          </cell>
          <cell r="B22">
            <v>0</v>
          </cell>
          <cell r="C22">
            <v>0</v>
          </cell>
          <cell r="D22">
            <v>1414992.0006216753</v>
          </cell>
          <cell r="E22">
            <v>1414992.0006216753</v>
          </cell>
          <cell r="F22">
            <v>1414992.0006216753</v>
          </cell>
          <cell r="G22">
            <v>809432.69351682405</v>
          </cell>
          <cell r="H22">
            <v>766935.46957285167</v>
          </cell>
          <cell r="I22">
            <v>766935.46957285167</v>
          </cell>
        </row>
        <row r="23">
          <cell r="A23" t="str">
            <v>Meter data management</v>
          </cell>
          <cell r="B23">
            <v>5010197.1262560003</v>
          </cell>
          <cell r="C23">
            <v>5190101.7625270737</v>
          </cell>
          <cell r="D23">
            <v>4337230.0552008813</v>
          </cell>
          <cell r="E23">
            <v>4238103.617019657</v>
          </cell>
          <cell r="F23">
            <v>3441262.4756491282</v>
          </cell>
          <cell r="G23">
            <v>3564255.5175505388</v>
          </cell>
          <cell r="H23">
            <v>3770587.0663566492</v>
          </cell>
          <cell r="I23">
            <v>3860018.7086200137</v>
          </cell>
        </row>
        <row r="24">
          <cell r="A24" t="str">
            <v>Meter maintenance</v>
          </cell>
          <cell r="B24">
            <v>894631.24420934869</v>
          </cell>
          <cell r="C24">
            <v>926755.39113018918</v>
          </cell>
          <cell r="D24">
            <v>2454635.2941176472</v>
          </cell>
          <cell r="E24">
            <v>2454635.2941176472</v>
          </cell>
          <cell r="F24">
            <v>2342766.505058385</v>
          </cell>
          <cell r="G24">
            <v>2022002.6624857653</v>
          </cell>
          <cell r="H24">
            <v>2024563.4768857067</v>
          </cell>
          <cell r="I24">
            <v>2027124.2912856482</v>
          </cell>
        </row>
        <row r="26">
          <cell r="A26" t="str">
            <v xml:space="preserve">IT maintenance &amp; support (UIQ) </v>
          </cell>
          <cell r="B26">
            <v>0</v>
          </cell>
          <cell r="C26">
            <v>0</v>
          </cell>
          <cell r="D26">
            <v>572425</v>
          </cell>
          <cell r="E26">
            <v>572425</v>
          </cell>
          <cell r="F26">
            <v>672425</v>
          </cell>
          <cell r="G26">
            <v>672425</v>
          </cell>
          <cell r="H26">
            <v>672425</v>
          </cell>
          <cell r="I26">
            <v>672425</v>
          </cell>
        </row>
        <row r="27">
          <cell r="A27" t="str">
            <v xml:space="preserve">IT maintenance &amp; support (MMS - PolicyNet) </v>
          </cell>
          <cell r="B27">
            <v>924325.17871355033</v>
          </cell>
          <cell r="C27">
            <v>957515.56641330954</v>
          </cell>
          <cell r="D27">
            <v>1787421.9999999993</v>
          </cell>
          <cell r="E27">
            <v>1787421.9999999993</v>
          </cell>
          <cell r="F27">
            <v>1787421.9999999993</v>
          </cell>
          <cell r="G27">
            <v>1787421.9999999993</v>
          </cell>
          <cell r="H27">
            <v>1787421.9999999993</v>
          </cell>
          <cell r="I27">
            <v>1787421.9999999993</v>
          </cell>
        </row>
        <row r="28">
          <cell r="A28" t="str">
            <v>IT maintenance &amp; support (excluding MMS &amp; UIQ)</v>
          </cell>
          <cell r="B28">
            <v>14923693.142535023</v>
          </cell>
          <cell r="C28">
            <v>15459568.581958141</v>
          </cell>
          <cell r="D28">
            <v>11497340.499999998</v>
          </cell>
          <cell r="E28">
            <v>10658113</v>
          </cell>
          <cell r="F28">
            <v>10262655.999999998</v>
          </cell>
          <cell r="G28">
            <v>10262655.999999998</v>
          </cell>
          <cell r="H28">
            <v>8786395</v>
          </cell>
          <cell r="I28">
            <v>8294308</v>
          </cell>
        </row>
        <row r="29">
          <cell r="A29" t="str">
            <v xml:space="preserve">Metering management </v>
          </cell>
          <cell r="B29">
            <v>296875.60886605846</v>
          </cell>
          <cell r="C29">
            <v>307535.72803600284</v>
          </cell>
          <cell r="D29">
            <v>307535.72803600284</v>
          </cell>
          <cell r="E29">
            <v>307535.72803600284</v>
          </cell>
          <cell r="F29">
            <v>307535.72803600284</v>
          </cell>
          <cell r="G29">
            <v>307535.72803600284</v>
          </cell>
          <cell r="H29">
            <v>307535.72803600284</v>
          </cell>
          <cell r="I29">
            <v>307535.72803600284</v>
          </cell>
        </row>
        <row r="30">
          <cell r="A30" t="str">
            <v>Comms infrastructure maintenance (UIQ &amp; MMS - PolicyNet)</v>
          </cell>
          <cell r="B30">
            <v>0</v>
          </cell>
          <cell r="C30">
            <v>0</v>
          </cell>
          <cell r="D30">
            <v>992000</v>
          </cell>
          <cell r="E30">
            <v>992000</v>
          </cell>
          <cell r="F30">
            <v>992000</v>
          </cell>
          <cell r="G30">
            <v>992000</v>
          </cell>
          <cell r="H30">
            <v>992000</v>
          </cell>
          <cell r="I30">
            <v>992000</v>
          </cell>
        </row>
        <row r="31">
          <cell r="A31" t="str">
            <v>Comms infrastructure maintenance (excluding MMS)</v>
          </cell>
          <cell r="B31">
            <v>0</v>
          </cell>
          <cell r="C31">
            <v>0</v>
          </cell>
          <cell r="D31">
            <v>6374789</v>
          </cell>
          <cell r="E31">
            <v>6229070</v>
          </cell>
          <cell r="F31">
            <v>5957145</v>
          </cell>
          <cell r="G31">
            <v>5692700.3999999994</v>
          </cell>
          <cell r="H31">
            <v>3375894</v>
          </cell>
          <cell r="I31">
            <v>2537225.5999999996</v>
          </cell>
        </row>
        <row r="32">
          <cell r="A32" t="str">
            <v>Comms infrastructure maintenance (total)</v>
          </cell>
          <cell r="B32">
            <v>8441354.2939397804</v>
          </cell>
          <cell r="C32">
            <v>8744463.8793746643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Overheads</v>
          </cell>
          <cell r="B33">
            <v>2508764.5397629491</v>
          </cell>
          <cell r="C33">
            <v>2598848.4946737401</v>
          </cell>
          <cell r="D33">
            <v>2654538.1052738898</v>
          </cell>
          <cell r="E33">
            <v>2706211.3857473102</v>
          </cell>
          <cell r="F33">
            <v>2750863.8736121403</v>
          </cell>
          <cell r="G33">
            <v>2795152.7819772898</v>
          </cell>
          <cell r="H33">
            <v>2841552.3181581204</v>
          </cell>
          <cell r="I33">
            <v>2890711.1732622501</v>
          </cell>
        </row>
        <row r="34">
          <cell r="A34" t="str">
            <v>Customer Services Cost</v>
          </cell>
          <cell r="B34">
            <v>468931.06999999995</v>
          </cell>
          <cell r="C34">
            <v>485769.30439649714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PMO</v>
          </cell>
          <cell r="B35">
            <v>8475674.9403986651</v>
          </cell>
          <cell r="C35">
            <v>8780016.901179703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9">
          <cell r="A39" t="str">
            <v>Total Opex</v>
          </cell>
          <cell r="B39">
            <v>46813471.407237709</v>
          </cell>
          <cell r="C39">
            <v>48494435.316216454</v>
          </cell>
          <cell r="D39">
            <v>36206416.560939722</v>
          </cell>
          <cell r="E39">
            <v>34429859.146298319</v>
          </cell>
          <cell r="F39">
            <v>29929068.582977328</v>
          </cell>
          <cell r="G39">
            <v>28905582.783566415</v>
          </cell>
          <cell r="H39">
            <v>25325310.059009328</v>
          </cell>
          <cell r="I39">
            <v>24135705.970776763</v>
          </cell>
        </row>
        <row r="40">
          <cell r="A40" t="str">
            <v>Total Opex (Metering)</v>
          </cell>
          <cell r="B40">
            <v>7126029.1580449585</v>
          </cell>
          <cell r="C40">
            <v>7381908.4481065758</v>
          </cell>
          <cell r="D40">
            <v>11866240.077976206</v>
          </cell>
          <cell r="E40">
            <v>11767113.639794983</v>
          </cell>
          <cell r="F40">
            <v>10958403.709365191</v>
          </cell>
          <cell r="G40">
            <v>10155073.60158913</v>
          </cell>
          <cell r="H40">
            <v>10321468.74085121</v>
          </cell>
          <cell r="I40">
            <v>10413461.197514515</v>
          </cell>
        </row>
        <row r="41">
          <cell r="A41" t="str">
            <v>Total Opex (EDPR)</v>
          </cell>
          <cell r="B41">
            <v>0</v>
          </cell>
          <cell r="C41">
            <v>0</v>
          </cell>
          <cell r="D41">
            <v>20526667.605273891</v>
          </cell>
          <cell r="E41">
            <v>19593394.38574731</v>
          </cell>
          <cell r="F41">
            <v>18970664.873612139</v>
          </cell>
          <cell r="G41">
            <v>18750509.181977287</v>
          </cell>
          <cell r="H41">
            <v>15003841.31815812</v>
          </cell>
          <cell r="I41">
            <v>13722244.773262249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09"/>
  <sheetViews>
    <sheetView tabSelected="1" zoomScale="80" zoomScaleNormal="80" workbookViewId="0">
      <selection activeCell="C13" sqref="C13"/>
    </sheetView>
  </sheetViews>
  <sheetFormatPr defaultRowHeight="15" x14ac:dyDescent="0.25"/>
  <cols>
    <col min="1" max="1" width="40.7109375" customWidth="1"/>
    <col min="2" max="2" width="17" customWidth="1"/>
    <col min="3" max="11" width="15.7109375" customWidth="1"/>
  </cols>
  <sheetData>
    <row r="1" spans="1:27" x14ac:dyDescent="0.25">
      <c r="A1" s="31" t="s">
        <v>17</v>
      </c>
      <c r="U1" s="7"/>
      <c r="V1" s="7"/>
      <c r="W1" s="7"/>
      <c r="X1" s="7"/>
      <c r="Y1" s="7"/>
      <c r="Z1" s="7"/>
      <c r="AA1" s="7"/>
    </row>
    <row r="2" spans="1:27" x14ac:dyDescent="0.25">
      <c r="U2" s="7"/>
      <c r="V2" s="7"/>
      <c r="W2" s="7"/>
      <c r="X2" s="7"/>
      <c r="Y2" s="7"/>
      <c r="Z2" s="7"/>
      <c r="AA2" s="7"/>
    </row>
    <row r="3" spans="1:27" x14ac:dyDescent="0.25">
      <c r="A3" s="27" t="s">
        <v>4</v>
      </c>
      <c r="U3" s="7"/>
      <c r="V3" s="7"/>
      <c r="W3" s="7"/>
      <c r="X3" s="7"/>
      <c r="Y3" s="7"/>
      <c r="Z3" s="7"/>
      <c r="AA3" s="7"/>
    </row>
    <row r="4" spans="1:27" x14ac:dyDescent="0.25">
      <c r="F4" s="2"/>
      <c r="G4" s="2"/>
      <c r="I4" s="2"/>
      <c r="U4" s="7"/>
      <c r="V4" s="7"/>
      <c r="W4" s="7"/>
      <c r="X4" s="7"/>
      <c r="Y4" s="7"/>
      <c r="Z4" s="7"/>
      <c r="AA4" s="7"/>
    </row>
    <row r="5" spans="1:27" x14ac:dyDescent="0.25">
      <c r="A5" s="4" t="s">
        <v>5</v>
      </c>
      <c r="U5" s="7"/>
      <c r="V5" s="7"/>
      <c r="W5" s="7"/>
      <c r="X5" s="7"/>
      <c r="Y5" s="7"/>
      <c r="Z5" s="7"/>
      <c r="AA5" s="7"/>
    </row>
    <row r="6" spans="1:27" x14ac:dyDescent="0.25">
      <c r="B6" s="1" t="s">
        <v>6</v>
      </c>
      <c r="C6" s="1" t="s">
        <v>4</v>
      </c>
      <c r="D6" s="1" t="s">
        <v>7</v>
      </c>
      <c r="E6" s="1" t="s">
        <v>8</v>
      </c>
      <c r="U6" s="7"/>
      <c r="V6" s="7"/>
      <c r="W6" s="7"/>
      <c r="X6" s="7"/>
      <c r="Y6" s="7"/>
      <c r="Z6" s="7"/>
      <c r="AA6" s="7"/>
    </row>
    <row r="7" spans="1:27" x14ac:dyDescent="0.25">
      <c r="U7" s="7"/>
      <c r="V7" s="7"/>
      <c r="W7" s="7"/>
      <c r="X7" s="7"/>
      <c r="Y7" s="7"/>
      <c r="Z7" s="7"/>
      <c r="AA7" s="7"/>
    </row>
    <row r="8" spans="1:27" x14ac:dyDescent="0.25">
      <c r="A8" t="s">
        <v>0</v>
      </c>
      <c r="B8" s="5">
        <f>B21</f>
        <v>139656175.42187214</v>
      </c>
      <c r="C8" s="5">
        <f>SUM(B54:F54)</f>
        <v>139656175.42187211</v>
      </c>
      <c r="D8" s="10">
        <f>C8-B8</f>
        <v>0</v>
      </c>
      <c r="E8" s="9">
        <f>C8/B8</f>
        <v>0.99999999999999978</v>
      </c>
      <c r="U8" s="7"/>
      <c r="V8" s="7"/>
      <c r="W8" s="7"/>
      <c r="X8" s="7"/>
      <c r="Y8" s="7"/>
      <c r="Z8" s="7"/>
      <c r="AA8" s="7"/>
    </row>
    <row r="9" spans="1:27" x14ac:dyDescent="0.25">
      <c r="A9" s="8" t="s">
        <v>29</v>
      </c>
      <c r="B9" s="8" t="str">
        <f>IF(ROUND(B8,0)=ROUND([4]Decision!B8,0),"OK","CHECK")</f>
        <v>OK</v>
      </c>
      <c r="C9" s="8" t="str">
        <f>IF(ROUND(C8,0)=ROUND([4]Decision!C8,0),"OK","CHECK")</f>
        <v>OK</v>
      </c>
      <c r="D9" s="8" t="str">
        <f>IF(ROUND(D8,0)=ROUND([4]Decision!D8,0),"OK","CHECK")</f>
        <v>OK</v>
      </c>
      <c r="E9" s="8" t="str">
        <f>IF(ROUND(E8,0)=ROUND([4]Decision!E8,0),"OK","CHECK")</f>
        <v>OK</v>
      </c>
      <c r="U9" s="7"/>
      <c r="V9" s="7"/>
      <c r="W9" s="7"/>
      <c r="X9" s="7"/>
      <c r="Y9" s="7"/>
      <c r="Z9" s="7"/>
      <c r="AA9" s="7"/>
    </row>
    <row r="10" spans="1:27" x14ac:dyDescent="0.25">
      <c r="A10" s="8"/>
      <c r="B10" s="8"/>
      <c r="C10" s="8"/>
      <c r="D10" s="8"/>
      <c r="E10" s="8"/>
      <c r="U10" s="7"/>
      <c r="V10" s="7"/>
      <c r="W10" s="7"/>
      <c r="X10" s="7"/>
      <c r="Y10" s="7"/>
      <c r="Z10" s="7"/>
      <c r="AA10" s="7"/>
    </row>
    <row r="11" spans="1:27" x14ac:dyDescent="0.25">
      <c r="A11" s="8"/>
      <c r="B11" s="29"/>
      <c r="C11" s="29"/>
      <c r="D11" s="29"/>
      <c r="E11" s="29"/>
      <c r="U11" s="7"/>
      <c r="V11" s="7"/>
      <c r="W11" s="7"/>
      <c r="X11" s="7"/>
      <c r="Y11" s="7"/>
      <c r="Z11" s="7"/>
      <c r="AA11" s="7"/>
    </row>
    <row r="12" spans="1:27" x14ac:dyDescent="0.25">
      <c r="A12" s="8"/>
      <c r="B12" s="29"/>
      <c r="C12" s="29"/>
      <c r="D12" s="29"/>
      <c r="E12" s="29"/>
      <c r="U12" s="7"/>
      <c r="V12" s="7"/>
      <c r="W12" s="7"/>
      <c r="X12" s="7"/>
      <c r="Y12" s="7"/>
      <c r="Z12" s="7"/>
      <c r="AA12" s="7"/>
    </row>
    <row r="13" spans="1:27" x14ac:dyDescent="0.25">
      <c r="A13" s="8"/>
      <c r="B13" s="29"/>
      <c r="C13" s="29"/>
      <c r="D13" s="29"/>
      <c r="E13" s="29"/>
      <c r="U13" s="7"/>
      <c r="V13" s="7"/>
      <c r="W13" s="7"/>
      <c r="X13" s="7"/>
      <c r="Y13" s="7"/>
      <c r="Z13" s="7"/>
      <c r="AA13" s="7"/>
    </row>
    <row r="14" spans="1:27" x14ac:dyDescent="0.25">
      <c r="A14" s="31" t="s">
        <v>22</v>
      </c>
      <c r="U14" s="7"/>
      <c r="V14" s="7"/>
      <c r="W14" s="7"/>
      <c r="X14" s="7"/>
      <c r="Y14" s="7"/>
      <c r="Z14" s="7"/>
      <c r="AA14" s="7"/>
    </row>
    <row r="15" spans="1:27" x14ac:dyDescent="0.25">
      <c r="A15" s="31"/>
      <c r="U15" s="7"/>
      <c r="V15" s="7"/>
      <c r="W15" s="7"/>
      <c r="X15" s="7"/>
      <c r="Y15" s="7"/>
      <c r="Z15" s="7"/>
      <c r="AA15" s="7"/>
    </row>
    <row r="16" spans="1:27" x14ac:dyDescent="0.25">
      <c r="A16" s="1"/>
      <c r="U16" s="7"/>
      <c r="V16" s="7"/>
      <c r="W16" s="7"/>
      <c r="X16" s="7"/>
      <c r="Y16" s="7"/>
      <c r="Z16" s="7"/>
      <c r="AA16" s="7"/>
    </row>
    <row r="17" spans="1:27" x14ac:dyDescent="0.25">
      <c r="A17" s="27" t="s">
        <v>20</v>
      </c>
      <c r="U17" s="7"/>
      <c r="V17" s="7"/>
      <c r="W17" s="7"/>
      <c r="X17" s="7"/>
      <c r="Y17" s="7"/>
      <c r="Z17" s="7"/>
      <c r="AA17" s="7"/>
    </row>
    <row r="18" spans="1:27" x14ac:dyDescent="0.25">
      <c r="A18" s="1"/>
      <c r="H18" s="8"/>
      <c r="I18" s="8"/>
      <c r="U18" s="7"/>
      <c r="V18" s="7"/>
      <c r="W18" s="7"/>
      <c r="X18" s="7"/>
      <c r="Y18" s="7"/>
      <c r="Z18" s="7"/>
      <c r="AA18" s="7"/>
    </row>
    <row r="19" spans="1:27" x14ac:dyDescent="0.25">
      <c r="A19" s="30" t="s">
        <v>18</v>
      </c>
      <c r="B19" s="5">
        <f>SUM('Opex - Proposed'!E39:I39)</f>
        <v>53615520.889115021</v>
      </c>
      <c r="U19" s="7"/>
      <c r="V19" s="7"/>
      <c r="W19" s="7"/>
      <c r="X19" s="7"/>
      <c r="Y19" s="7"/>
      <c r="Z19" s="7"/>
      <c r="AA19" s="7"/>
    </row>
    <row r="20" spans="1:27" x14ac:dyDescent="0.25">
      <c r="A20" s="30" t="s">
        <v>19</v>
      </c>
      <c r="B20" s="5">
        <f>SUM('Opex - Proposed'!E40:I40)</f>
        <v>86040654.532757103</v>
      </c>
      <c r="U20" s="7"/>
      <c r="V20" s="7"/>
      <c r="W20" s="7"/>
      <c r="X20" s="7"/>
      <c r="Y20" s="7"/>
      <c r="Z20" s="7"/>
      <c r="AA20" s="7"/>
    </row>
    <row r="21" spans="1:27" x14ac:dyDescent="0.25">
      <c r="A21" s="1" t="s">
        <v>3</v>
      </c>
      <c r="B21" s="6">
        <f>SUM(B19:B20)</f>
        <v>139656175.42187214</v>
      </c>
      <c r="U21" s="7"/>
      <c r="V21" s="7"/>
      <c r="W21" s="7"/>
      <c r="X21" s="7"/>
      <c r="Y21" s="7"/>
      <c r="Z21" s="7"/>
      <c r="AA21" s="7"/>
    </row>
    <row r="22" spans="1:27" x14ac:dyDescent="0.25">
      <c r="A22" s="1"/>
      <c r="U22" s="7"/>
      <c r="V22" s="7"/>
      <c r="W22" s="7"/>
      <c r="X22" s="7"/>
      <c r="Y22" s="7"/>
      <c r="Z22" s="7"/>
      <c r="AA22" s="7"/>
    </row>
    <row r="23" spans="1:27" x14ac:dyDescent="0.25">
      <c r="F23" s="2"/>
      <c r="G23" s="2"/>
      <c r="H23" s="2"/>
      <c r="U23" s="7"/>
      <c r="V23" s="7"/>
      <c r="W23" s="7"/>
      <c r="X23" s="7"/>
      <c r="Y23" s="7"/>
      <c r="Z23" s="7"/>
      <c r="AA23" s="7"/>
    </row>
    <row r="24" spans="1:27" x14ac:dyDescent="0.25">
      <c r="A24" s="4" t="s">
        <v>23</v>
      </c>
      <c r="U24" s="7"/>
      <c r="V24" s="7"/>
      <c r="W24" s="7"/>
      <c r="X24" s="7"/>
      <c r="Y24" s="7"/>
      <c r="Z24" s="7"/>
      <c r="AA24" s="7"/>
    </row>
    <row r="25" spans="1:27" x14ac:dyDescent="0.25">
      <c r="H25" s="8"/>
      <c r="I25" s="8"/>
      <c r="U25" s="7"/>
      <c r="V25" s="7"/>
      <c r="W25" s="7"/>
      <c r="X25" s="7"/>
      <c r="Y25" s="7"/>
      <c r="Z25" s="7"/>
      <c r="AA25" s="7"/>
    </row>
    <row r="26" spans="1:27" x14ac:dyDescent="0.25">
      <c r="A26" t="s">
        <v>0</v>
      </c>
      <c r="B26" s="5">
        <f>'Opex - Proposed'!C38</f>
        <v>48494435.316216454</v>
      </c>
      <c r="C26" s="61"/>
      <c r="D26" s="2"/>
      <c r="F26" s="8"/>
      <c r="G26" s="8"/>
      <c r="U26" s="7"/>
      <c r="V26" s="7"/>
      <c r="W26" s="7"/>
      <c r="X26" s="7"/>
      <c r="Y26" s="7"/>
      <c r="Z26" s="7"/>
      <c r="AA26" s="7"/>
    </row>
    <row r="27" spans="1:27" x14ac:dyDescent="0.25">
      <c r="C27" s="47"/>
      <c r="F27" s="8"/>
      <c r="G27" s="8"/>
      <c r="H27" s="8"/>
      <c r="U27" s="7"/>
      <c r="V27" s="7"/>
      <c r="W27" s="7"/>
      <c r="X27" s="7"/>
      <c r="Y27" s="7"/>
      <c r="Z27" s="7"/>
      <c r="AA27" s="7"/>
    </row>
    <row r="28" spans="1:27" x14ac:dyDescent="0.25">
      <c r="C28" s="47"/>
      <c r="U28" s="7"/>
      <c r="V28" s="7"/>
      <c r="W28" s="7"/>
      <c r="X28" s="7"/>
      <c r="Y28" s="7"/>
      <c r="Z28" s="7"/>
      <c r="AA28" s="7"/>
    </row>
    <row r="29" spans="1:27" x14ac:dyDescent="0.25">
      <c r="A29" s="4" t="s">
        <v>24</v>
      </c>
      <c r="C29" s="61"/>
      <c r="D29" s="2"/>
      <c r="U29" s="7"/>
      <c r="V29" s="7"/>
      <c r="W29" s="7"/>
      <c r="X29" s="7"/>
      <c r="Y29" s="7"/>
      <c r="Z29" s="7"/>
      <c r="AA29" s="7"/>
    </row>
    <row r="30" spans="1:27" x14ac:dyDescent="0.25">
      <c r="A30" s="4"/>
      <c r="C30" s="61"/>
      <c r="D30" s="2"/>
      <c r="H30" s="8"/>
      <c r="I30" s="8"/>
      <c r="U30" s="7"/>
      <c r="V30" s="7"/>
      <c r="W30" s="7"/>
      <c r="X30" s="7"/>
      <c r="Y30" s="7"/>
      <c r="Z30" s="7"/>
      <c r="AA30" s="7"/>
    </row>
    <row r="31" spans="1:27" x14ac:dyDescent="0.25">
      <c r="A31" t="s">
        <v>9</v>
      </c>
      <c r="B31" s="5">
        <f>'Opex - Proposed'!C12-AVERAGE('Opex - Proposed'!E12:I12)</f>
        <v>4009202.179745961</v>
      </c>
      <c r="C31" s="62"/>
      <c r="D31" s="2"/>
      <c r="F31" s="8"/>
      <c r="G31" s="8"/>
      <c r="H31" s="8"/>
      <c r="U31" s="7"/>
      <c r="V31" s="7"/>
      <c r="W31" s="7"/>
      <c r="X31" s="7"/>
      <c r="Y31" s="7"/>
      <c r="Z31" s="7"/>
      <c r="AA31" s="7"/>
    </row>
    <row r="32" spans="1:27" x14ac:dyDescent="0.25">
      <c r="A32" t="s">
        <v>14</v>
      </c>
      <c r="B32" s="10">
        <f>'Opex - Proposed'!C16-AVERAGE('Opex - Proposed'!E16:I16)</f>
        <v>167793.23065143451</v>
      </c>
      <c r="C32" s="61"/>
      <c r="D32" s="2"/>
      <c r="F32" s="8"/>
      <c r="G32" s="8"/>
      <c r="H32" s="8"/>
      <c r="U32" s="7"/>
      <c r="V32" s="7"/>
      <c r="W32" s="7"/>
      <c r="X32" s="7"/>
      <c r="Y32" s="7"/>
      <c r="Z32" s="7"/>
      <c r="AA32" s="7"/>
    </row>
    <row r="33" spans="1:27" x14ac:dyDescent="0.25">
      <c r="A33" t="s">
        <v>1</v>
      </c>
      <c r="B33" s="5">
        <f>'Opex - Proposed'!C22-AVERAGE('Opex - Proposed'!E22:I22)</f>
        <v>4324411.5483714528</v>
      </c>
      <c r="C33" s="61"/>
      <c r="D33" s="2"/>
      <c r="F33" s="8"/>
      <c r="G33" s="8"/>
      <c r="H33" s="8"/>
      <c r="U33" s="7"/>
      <c r="V33" s="7"/>
      <c r="W33" s="7"/>
      <c r="X33" s="7"/>
      <c r="Y33" s="7"/>
      <c r="Z33" s="7"/>
      <c r="AA33" s="7"/>
    </row>
    <row r="34" spans="1:27" x14ac:dyDescent="0.25">
      <c r="A34" t="s">
        <v>15</v>
      </c>
      <c r="B34" s="5">
        <f>'Opex - Proposed'!C28-AVERAGE('Opex - Proposed'!E28:I28)</f>
        <v>2994056.8793746643</v>
      </c>
      <c r="C34" s="61"/>
      <c r="D34" s="2"/>
      <c r="F34" s="8"/>
      <c r="G34" s="8"/>
      <c r="H34" s="8"/>
      <c r="U34" s="7"/>
      <c r="V34" s="7"/>
      <c r="W34" s="7"/>
      <c r="X34" s="7"/>
      <c r="Y34" s="7"/>
      <c r="Z34" s="7"/>
      <c r="AA34" s="7"/>
    </row>
    <row r="35" spans="1:27" x14ac:dyDescent="0.25">
      <c r="A35" t="s">
        <v>16</v>
      </c>
      <c r="B35" s="5">
        <f>'Opex - Proposed'!C32-AVERAGE('Opex - Proposed'!E32:I32)</f>
        <v>287719.49251881521</v>
      </c>
      <c r="C35" s="61"/>
      <c r="D35" s="2"/>
      <c r="F35" s="8"/>
      <c r="G35" s="8"/>
      <c r="H35" s="8"/>
      <c r="U35" s="7"/>
      <c r="V35" s="7"/>
      <c r="W35" s="7"/>
      <c r="X35" s="7"/>
      <c r="Y35" s="7"/>
      <c r="Z35" s="7"/>
      <c r="AA35" s="7"/>
    </row>
    <row r="36" spans="1:27" x14ac:dyDescent="0.25">
      <c r="A36" t="s">
        <v>2</v>
      </c>
      <c r="B36" s="5">
        <f>'Opex - Proposed'!C35-AVERAGE('Opex - Proposed'!E35:I35)</f>
        <v>8780016.901179703</v>
      </c>
      <c r="C36" s="61"/>
      <c r="F36" s="8"/>
      <c r="G36" s="8"/>
      <c r="H36" s="8"/>
      <c r="U36" s="7"/>
      <c r="V36" s="7"/>
      <c r="W36" s="7"/>
      <c r="X36" s="7"/>
      <c r="Y36" s="7"/>
      <c r="Z36" s="7"/>
      <c r="AA36" s="7"/>
    </row>
    <row r="37" spans="1:27" x14ac:dyDescent="0.25">
      <c r="A37" s="1" t="s">
        <v>3</v>
      </c>
      <c r="B37" s="6">
        <f>SUM(B31:B36)</f>
        <v>20563200.231842034</v>
      </c>
      <c r="C37" s="61"/>
      <c r="D37" s="2"/>
      <c r="F37" s="8"/>
      <c r="G37" s="8"/>
      <c r="H37" s="8"/>
      <c r="U37" s="7"/>
      <c r="V37" s="7"/>
      <c r="W37" s="7"/>
      <c r="X37" s="7"/>
      <c r="Y37" s="7"/>
      <c r="Z37" s="7"/>
      <c r="AA37" s="7"/>
    </row>
    <row r="38" spans="1:27" x14ac:dyDescent="0.25">
      <c r="C38" s="47"/>
      <c r="U38" s="7"/>
      <c r="V38" s="7"/>
      <c r="W38" s="7"/>
      <c r="X38" s="7"/>
      <c r="Y38" s="7"/>
      <c r="Z38" s="7"/>
      <c r="AA38" s="7"/>
    </row>
    <row r="39" spans="1:27" x14ac:dyDescent="0.25">
      <c r="C39" s="47"/>
      <c r="U39" s="7"/>
      <c r="V39" s="7"/>
      <c r="W39" s="7"/>
      <c r="X39" s="7"/>
      <c r="Y39" s="7"/>
      <c r="Z39" s="7"/>
      <c r="AA39" s="7"/>
    </row>
    <row r="40" spans="1:27" x14ac:dyDescent="0.25">
      <c r="A40" s="27" t="s">
        <v>21</v>
      </c>
      <c r="C40" s="47"/>
      <c r="U40" s="7"/>
      <c r="V40" s="7"/>
      <c r="W40" s="7"/>
      <c r="X40" s="7"/>
      <c r="Y40" s="7"/>
      <c r="Z40" s="7"/>
      <c r="AA40" s="7"/>
    </row>
    <row r="41" spans="1:27" x14ac:dyDescent="0.25">
      <c r="C41" s="47"/>
      <c r="H41" s="8"/>
      <c r="I41" s="8"/>
      <c r="U41" s="7"/>
      <c r="V41" s="7"/>
      <c r="W41" s="7"/>
      <c r="X41" s="7"/>
      <c r="Y41" s="7"/>
      <c r="Z41" s="7"/>
      <c r="AA41" s="7"/>
    </row>
    <row r="42" spans="1:27" x14ac:dyDescent="0.25">
      <c r="A42" t="s">
        <v>25</v>
      </c>
      <c r="B42" s="6">
        <f>B26-B37</f>
        <v>27931235.08437442</v>
      </c>
      <c r="U42" s="7"/>
      <c r="V42" s="7"/>
      <c r="W42" s="7"/>
      <c r="X42" s="7"/>
      <c r="Y42" s="7"/>
      <c r="Z42" s="7"/>
      <c r="AA42" s="7"/>
    </row>
    <row r="43" spans="1:27" x14ac:dyDescent="0.25">
      <c r="U43" s="7"/>
      <c r="V43" s="7"/>
      <c r="W43" s="7"/>
      <c r="X43" s="7"/>
      <c r="Y43" s="7"/>
      <c r="Z43" s="7"/>
      <c r="AA43" s="7"/>
    </row>
    <row r="44" spans="1:27" x14ac:dyDescent="0.25">
      <c r="U44" s="7"/>
      <c r="V44" s="7"/>
      <c r="W44" s="7"/>
      <c r="X44" s="7"/>
      <c r="Y44" s="7"/>
      <c r="Z44" s="7"/>
      <c r="AA44" s="7"/>
    </row>
    <row r="45" spans="1:27" x14ac:dyDescent="0.25">
      <c r="A45" s="27" t="s">
        <v>26</v>
      </c>
      <c r="U45" s="7"/>
      <c r="V45" s="7"/>
      <c r="W45" s="7"/>
      <c r="X45" s="7"/>
      <c r="Y45" s="7"/>
      <c r="Z45" s="7"/>
      <c r="AA45" s="7"/>
    </row>
    <row r="46" spans="1:27" x14ac:dyDescent="0.25">
      <c r="U46" s="7"/>
      <c r="V46" s="7"/>
      <c r="W46" s="7"/>
      <c r="X46" s="7"/>
      <c r="Y46" s="7"/>
      <c r="Z46" s="7"/>
      <c r="AA46" s="7"/>
    </row>
    <row r="47" spans="1:27" x14ac:dyDescent="0.25">
      <c r="A47" t="s">
        <v>27</v>
      </c>
      <c r="U47" s="7"/>
      <c r="V47" s="7"/>
      <c r="W47" s="7"/>
      <c r="X47" s="7"/>
      <c r="Y47" s="7"/>
      <c r="Z47" s="7"/>
      <c r="AA47" s="7"/>
    </row>
    <row r="48" spans="1:27" x14ac:dyDescent="0.25">
      <c r="U48" s="7"/>
      <c r="V48" s="7"/>
      <c r="W48" s="7"/>
      <c r="X48" s="7"/>
      <c r="Y48" s="7"/>
      <c r="Z48" s="7"/>
      <c r="AA48" s="7"/>
    </row>
    <row r="49" spans="1:27" x14ac:dyDescent="0.25">
      <c r="U49" s="7"/>
      <c r="V49" s="7"/>
      <c r="W49" s="7"/>
      <c r="X49" s="7"/>
      <c r="Y49" s="7"/>
      <c r="Z49" s="7"/>
      <c r="AA49" s="7"/>
    </row>
    <row r="50" spans="1:27" x14ac:dyDescent="0.25">
      <c r="A50" s="27" t="s">
        <v>28</v>
      </c>
      <c r="U50" s="7"/>
      <c r="V50" s="7"/>
      <c r="W50" s="7"/>
      <c r="X50" s="7"/>
      <c r="Y50" s="7"/>
      <c r="Z50" s="7"/>
      <c r="AA50" s="7"/>
    </row>
    <row r="51" spans="1:27" x14ac:dyDescent="0.25">
      <c r="H51" s="8"/>
      <c r="I51" s="8"/>
      <c r="U51" s="7"/>
      <c r="V51" s="7"/>
      <c r="W51" s="7"/>
      <c r="X51" s="7"/>
      <c r="Y51" s="7"/>
      <c r="Z51" s="7"/>
      <c r="AA51" s="7"/>
    </row>
    <row r="52" spans="1:27" x14ac:dyDescent="0.25">
      <c r="B52" s="11">
        <v>2016</v>
      </c>
      <c r="C52" s="11">
        <v>2017</v>
      </c>
      <c r="D52" s="11">
        <v>2018</v>
      </c>
      <c r="E52" s="11">
        <v>2019</v>
      </c>
      <c r="F52" s="11">
        <v>2020</v>
      </c>
      <c r="U52" s="7"/>
      <c r="V52" s="7"/>
      <c r="W52" s="7"/>
      <c r="X52" s="7"/>
      <c r="Y52" s="7"/>
      <c r="Z52" s="7"/>
      <c r="AA52" s="7"/>
    </row>
    <row r="53" spans="1:27" x14ac:dyDescent="0.25">
      <c r="U53" s="7"/>
      <c r="V53" s="7"/>
      <c r="W53" s="7"/>
      <c r="X53" s="7"/>
      <c r="Y53" s="7"/>
      <c r="Z53" s="7"/>
      <c r="AA53" s="7"/>
    </row>
    <row r="54" spans="1:27" x14ac:dyDescent="0.25">
      <c r="A54" t="s">
        <v>0</v>
      </c>
      <c r="B54" s="5">
        <f>$B$42</f>
        <v>27931235.08437442</v>
      </c>
      <c r="C54" s="5">
        <f t="shared" ref="C54:F54" si="0">$B$42</f>
        <v>27931235.08437442</v>
      </c>
      <c r="D54" s="5">
        <f t="shared" si="0"/>
        <v>27931235.08437442</v>
      </c>
      <c r="E54" s="5">
        <f t="shared" si="0"/>
        <v>27931235.08437442</v>
      </c>
      <c r="F54" s="5">
        <f t="shared" si="0"/>
        <v>27931235.08437442</v>
      </c>
      <c r="U54" s="7"/>
      <c r="V54" s="7"/>
      <c r="W54" s="7"/>
      <c r="X54" s="7"/>
      <c r="Y54" s="7"/>
      <c r="Z54" s="7"/>
      <c r="AA54" s="7"/>
    </row>
    <row r="55" spans="1:27" x14ac:dyDescent="0.25">
      <c r="A55" s="8"/>
      <c r="B55" s="8"/>
      <c r="C55" s="8"/>
      <c r="D55" s="8"/>
      <c r="E55" s="8"/>
      <c r="F55" s="8"/>
      <c r="U55" s="7"/>
      <c r="V55" s="7"/>
      <c r="W55" s="7"/>
      <c r="X55" s="7"/>
      <c r="Y55" s="7"/>
      <c r="Z55" s="7"/>
      <c r="AA55" s="7"/>
    </row>
    <row r="56" spans="1:27" x14ac:dyDescent="0.25">
      <c r="A56" s="8"/>
      <c r="B56" s="8"/>
      <c r="C56" s="8"/>
      <c r="D56" s="8"/>
      <c r="E56" s="8"/>
      <c r="F56" s="8"/>
      <c r="U56" s="7"/>
      <c r="V56" s="7"/>
      <c r="W56" s="7"/>
      <c r="X56" s="7"/>
      <c r="Y56" s="7"/>
      <c r="Z56" s="7"/>
      <c r="AA56" s="7"/>
    </row>
    <row r="57" spans="1:27" x14ac:dyDescent="0.25">
      <c r="U57" s="7"/>
      <c r="V57" s="7"/>
      <c r="W57" s="7"/>
      <c r="X57" s="7"/>
      <c r="Y57" s="7"/>
      <c r="Z57" s="7"/>
      <c r="AA57" s="7"/>
    </row>
    <row r="58" spans="1:27" x14ac:dyDescent="0.25">
      <c r="U58" s="7"/>
      <c r="V58" s="7"/>
      <c r="W58" s="7"/>
      <c r="X58" s="7"/>
      <c r="Y58" s="7"/>
      <c r="Z58" s="7"/>
      <c r="AA58" s="7"/>
    </row>
    <row r="59" spans="1:27" x14ac:dyDescent="0.25">
      <c r="U59" s="7"/>
      <c r="V59" s="7"/>
      <c r="W59" s="7"/>
      <c r="X59" s="7"/>
      <c r="Y59" s="7"/>
      <c r="Z59" s="7"/>
      <c r="AA59" s="7"/>
    </row>
    <row r="60" spans="1:27" x14ac:dyDescent="0.25">
      <c r="U60" s="7"/>
      <c r="V60" s="7"/>
      <c r="W60" s="7"/>
      <c r="X60" s="7"/>
      <c r="Y60" s="7"/>
      <c r="Z60" s="7"/>
      <c r="AA60" s="7"/>
    </row>
    <row r="61" spans="1:27" x14ac:dyDescent="0.25">
      <c r="U61" s="7"/>
      <c r="V61" s="7"/>
      <c r="W61" s="7"/>
      <c r="X61" s="7"/>
      <c r="Y61" s="7"/>
      <c r="Z61" s="7"/>
      <c r="AA61" s="7"/>
    </row>
    <row r="62" spans="1:27" x14ac:dyDescent="0.25">
      <c r="U62" s="7"/>
      <c r="V62" s="7"/>
      <c r="W62" s="7"/>
      <c r="X62" s="7"/>
      <c r="Y62" s="7"/>
      <c r="Z62" s="7"/>
      <c r="AA62" s="7"/>
    </row>
    <row r="63" spans="1:27" x14ac:dyDescent="0.25">
      <c r="U63" s="7"/>
      <c r="V63" s="7"/>
      <c r="W63" s="7"/>
      <c r="X63" s="7"/>
      <c r="Y63" s="7"/>
      <c r="Z63" s="7"/>
      <c r="AA63" s="7"/>
    </row>
    <row r="64" spans="1:27" x14ac:dyDescent="0.25">
      <c r="U64" s="7"/>
      <c r="V64" s="7"/>
      <c r="W64" s="7"/>
      <c r="X64" s="7"/>
      <c r="Y64" s="7"/>
      <c r="Z64" s="7"/>
      <c r="AA64" s="7"/>
    </row>
    <row r="65" spans="21:27" x14ac:dyDescent="0.25">
      <c r="U65" s="7"/>
      <c r="V65" s="7"/>
      <c r="W65" s="7"/>
      <c r="X65" s="7"/>
      <c r="Y65" s="7"/>
      <c r="Z65" s="7"/>
      <c r="AA65" s="7"/>
    </row>
    <row r="66" spans="21:27" x14ac:dyDescent="0.25">
      <c r="U66" s="7"/>
      <c r="V66" s="7"/>
      <c r="W66" s="7"/>
      <c r="X66" s="7"/>
      <c r="Y66" s="7"/>
      <c r="Z66" s="7"/>
      <c r="AA66" s="7"/>
    </row>
    <row r="67" spans="21:27" x14ac:dyDescent="0.25">
      <c r="U67" s="7"/>
      <c r="V67" s="7"/>
      <c r="W67" s="7"/>
      <c r="X67" s="7"/>
      <c r="Y67" s="7"/>
      <c r="Z67" s="7"/>
      <c r="AA67" s="7"/>
    </row>
    <row r="68" spans="21:27" x14ac:dyDescent="0.25">
      <c r="U68" s="7"/>
      <c r="V68" s="7"/>
      <c r="W68" s="7"/>
      <c r="X68" s="7"/>
      <c r="Y68" s="7"/>
      <c r="Z68" s="7"/>
      <c r="AA68" s="7"/>
    </row>
    <row r="69" spans="21:27" x14ac:dyDescent="0.25">
      <c r="U69" s="7"/>
      <c r="V69" s="7"/>
      <c r="W69" s="7"/>
      <c r="X69" s="7"/>
      <c r="Y69" s="7"/>
      <c r="Z69" s="7"/>
      <c r="AA69" s="7"/>
    </row>
    <row r="70" spans="21:27" x14ac:dyDescent="0.25">
      <c r="U70" s="7"/>
      <c r="V70" s="7"/>
      <c r="W70" s="7"/>
      <c r="X70" s="7"/>
      <c r="Y70" s="7"/>
      <c r="Z70" s="7"/>
      <c r="AA70" s="7"/>
    </row>
    <row r="71" spans="21:27" x14ac:dyDescent="0.25">
      <c r="U71" s="7"/>
      <c r="V71" s="7"/>
      <c r="W71" s="7"/>
      <c r="X71" s="7"/>
      <c r="Y71" s="7"/>
      <c r="Z71" s="7"/>
      <c r="AA71" s="7"/>
    </row>
    <row r="72" spans="21:27" x14ac:dyDescent="0.25">
      <c r="U72" s="7"/>
      <c r="V72" s="7"/>
      <c r="W72" s="7"/>
      <c r="X72" s="7"/>
      <c r="Y72" s="7"/>
      <c r="Z72" s="7"/>
      <c r="AA72" s="7"/>
    </row>
    <row r="73" spans="21:27" x14ac:dyDescent="0.25">
      <c r="U73" s="7"/>
      <c r="V73" s="7"/>
      <c r="W73" s="7"/>
      <c r="X73" s="7"/>
      <c r="Y73" s="7"/>
      <c r="Z73" s="7"/>
      <c r="AA73" s="7"/>
    </row>
    <row r="74" spans="21:27" x14ac:dyDescent="0.25">
      <c r="U74" s="7"/>
      <c r="V74" s="7"/>
      <c r="W74" s="7"/>
      <c r="X74" s="7"/>
      <c r="Y74" s="7"/>
      <c r="Z74" s="7"/>
      <c r="AA74" s="7"/>
    </row>
    <row r="75" spans="21:27" x14ac:dyDescent="0.25">
      <c r="U75" s="7"/>
      <c r="V75" s="7"/>
      <c r="W75" s="7"/>
      <c r="X75" s="7"/>
      <c r="Y75" s="7"/>
      <c r="Z75" s="7"/>
      <c r="AA75" s="7"/>
    </row>
    <row r="76" spans="21:27" x14ac:dyDescent="0.25">
      <c r="U76" s="7"/>
      <c r="V76" s="7"/>
      <c r="W76" s="7"/>
      <c r="X76" s="7"/>
      <c r="Y76" s="7"/>
      <c r="Z76" s="7"/>
      <c r="AA76" s="7"/>
    </row>
    <row r="77" spans="21:27" x14ac:dyDescent="0.25">
      <c r="U77" s="7"/>
      <c r="V77" s="7"/>
      <c r="W77" s="7"/>
      <c r="X77" s="7"/>
      <c r="Y77" s="7"/>
      <c r="Z77" s="7"/>
      <c r="AA77" s="7"/>
    </row>
    <row r="78" spans="21:27" x14ac:dyDescent="0.25">
      <c r="U78" s="7"/>
      <c r="V78" s="7"/>
      <c r="W78" s="7"/>
      <c r="X78" s="7"/>
      <c r="Y78" s="7"/>
      <c r="Z78" s="7"/>
      <c r="AA78" s="7"/>
    </row>
    <row r="79" spans="21:27" x14ac:dyDescent="0.25">
      <c r="U79" s="7"/>
      <c r="V79" s="7"/>
      <c r="W79" s="7"/>
      <c r="X79" s="7"/>
      <c r="Y79" s="7"/>
      <c r="Z79" s="7"/>
      <c r="AA79" s="7"/>
    </row>
    <row r="80" spans="21:27" x14ac:dyDescent="0.25">
      <c r="U80" s="7"/>
      <c r="V80" s="7"/>
      <c r="W80" s="7"/>
      <c r="X80" s="7"/>
      <c r="Y80" s="7"/>
      <c r="Z80" s="7"/>
      <c r="AA80" s="7"/>
    </row>
    <row r="81" spans="21:27" x14ac:dyDescent="0.25">
      <c r="U81" s="7"/>
      <c r="V81" s="7"/>
      <c r="W81" s="7"/>
      <c r="X81" s="7"/>
      <c r="Y81" s="7"/>
      <c r="Z81" s="7"/>
      <c r="AA81" s="7"/>
    </row>
    <row r="82" spans="21:27" x14ac:dyDescent="0.25">
      <c r="U82" s="7"/>
      <c r="V82" s="7"/>
      <c r="W82" s="7"/>
      <c r="X82" s="7"/>
      <c r="Y82" s="7"/>
      <c r="Z82" s="7"/>
      <c r="AA82" s="7"/>
    </row>
    <row r="83" spans="21:27" x14ac:dyDescent="0.25">
      <c r="U83" s="7"/>
      <c r="V83" s="7"/>
      <c r="W83" s="7"/>
      <c r="X83" s="7"/>
      <c r="Y83" s="7"/>
      <c r="Z83" s="7"/>
      <c r="AA83" s="7"/>
    </row>
    <row r="84" spans="21:27" x14ac:dyDescent="0.25">
      <c r="U84" s="7"/>
      <c r="V84" s="7"/>
      <c r="W84" s="7"/>
      <c r="X84" s="7"/>
      <c r="Y84" s="7"/>
      <c r="Z84" s="7"/>
      <c r="AA84" s="7"/>
    </row>
    <row r="85" spans="21:27" x14ac:dyDescent="0.25">
      <c r="U85" s="7"/>
      <c r="V85" s="7"/>
      <c r="W85" s="7"/>
      <c r="X85" s="7"/>
      <c r="Y85" s="7"/>
      <c r="Z85" s="7"/>
      <c r="AA85" s="7"/>
    </row>
    <row r="86" spans="21:27" x14ac:dyDescent="0.25">
      <c r="U86" s="7"/>
      <c r="V86" s="7"/>
      <c r="W86" s="7"/>
      <c r="X86" s="7"/>
      <c r="Y86" s="7"/>
      <c r="Z86" s="7"/>
      <c r="AA86" s="7"/>
    </row>
    <row r="87" spans="21:27" x14ac:dyDescent="0.25">
      <c r="U87" s="7"/>
      <c r="V87" s="7"/>
      <c r="W87" s="7"/>
      <c r="X87" s="7"/>
      <c r="Y87" s="7"/>
      <c r="Z87" s="7"/>
      <c r="AA87" s="7"/>
    </row>
    <row r="88" spans="21:27" x14ac:dyDescent="0.25">
      <c r="U88" s="7"/>
      <c r="V88" s="7"/>
      <c r="W88" s="7"/>
      <c r="X88" s="7"/>
      <c r="Y88" s="7"/>
      <c r="Z88" s="7"/>
      <c r="AA88" s="7"/>
    </row>
    <row r="89" spans="21:27" x14ac:dyDescent="0.25">
      <c r="U89" s="7"/>
      <c r="V89" s="7"/>
      <c r="W89" s="7"/>
      <c r="X89" s="7"/>
      <c r="Y89" s="7"/>
      <c r="Z89" s="7"/>
      <c r="AA89" s="7"/>
    </row>
    <row r="90" spans="21:27" x14ac:dyDescent="0.25">
      <c r="U90" s="7"/>
      <c r="V90" s="7"/>
      <c r="W90" s="7"/>
      <c r="X90" s="7"/>
      <c r="Y90" s="7"/>
      <c r="Z90" s="7"/>
      <c r="AA90" s="7"/>
    </row>
    <row r="91" spans="21:27" x14ac:dyDescent="0.25">
      <c r="U91" s="7"/>
      <c r="V91" s="7"/>
      <c r="W91" s="7"/>
      <c r="X91" s="7"/>
      <c r="Y91" s="7"/>
      <c r="Z91" s="7"/>
      <c r="AA91" s="7"/>
    </row>
    <row r="92" spans="21:27" x14ac:dyDescent="0.25">
      <c r="U92" s="7"/>
      <c r="V92" s="7"/>
      <c r="W92" s="7"/>
      <c r="X92" s="7"/>
      <c r="Y92" s="7"/>
      <c r="Z92" s="7"/>
      <c r="AA92" s="7"/>
    </row>
    <row r="93" spans="21:27" x14ac:dyDescent="0.25">
      <c r="U93" s="7"/>
      <c r="V93" s="7"/>
      <c r="W93" s="7"/>
      <c r="X93" s="7"/>
      <c r="Y93" s="7"/>
      <c r="Z93" s="7"/>
      <c r="AA93" s="7"/>
    </row>
    <row r="94" spans="21:27" x14ac:dyDescent="0.25">
      <c r="U94" s="7"/>
      <c r="V94" s="7"/>
      <c r="W94" s="7"/>
      <c r="X94" s="7"/>
      <c r="Y94" s="7"/>
      <c r="Z94" s="7"/>
      <c r="AA94" s="7"/>
    </row>
    <row r="95" spans="21:27" x14ac:dyDescent="0.25">
      <c r="U95" s="7"/>
      <c r="V95" s="7"/>
      <c r="W95" s="7"/>
      <c r="X95" s="7"/>
      <c r="Y95" s="7"/>
      <c r="Z95" s="7"/>
      <c r="AA95" s="7"/>
    </row>
    <row r="96" spans="21:27" x14ac:dyDescent="0.25">
      <c r="U96" s="7"/>
      <c r="V96" s="7"/>
      <c r="W96" s="7"/>
      <c r="X96" s="7"/>
      <c r="Y96" s="7"/>
      <c r="Z96" s="7"/>
      <c r="AA96" s="7"/>
    </row>
    <row r="97" spans="21:27" x14ac:dyDescent="0.25">
      <c r="U97" s="7"/>
      <c r="V97" s="7"/>
      <c r="W97" s="7"/>
      <c r="X97" s="7"/>
      <c r="Y97" s="7"/>
      <c r="Z97" s="7"/>
      <c r="AA97" s="7"/>
    </row>
    <row r="98" spans="21:27" x14ac:dyDescent="0.25">
      <c r="U98" s="7"/>
      <c r="V98" s="7"/>
      <c r="W98" s="7"/>
      <c r="X98" s="7"/>
      <c r="Y98" s="7"/>
      <c r="Z98" s="7"/>
      <c r="AA98" s="7"/>
    </row>
    <row r="99" spans="21:27" x14ac:dyDescent="0.25">
      <c r="U99" s="7"/>
      <c r="V99" s="7"/>
      <c r="W99" s="7"/>
      <c r="X99" s="7"/>
      <c r="Y99" s="7"/>
      <c r="Z99" s="7"/>
      <c r="AA99" s="7"/>
    </row>
    <row r="100" spans="21:27" x14ac:dyDescent="0.25">
      <c r="U100" s="7"/>
      <c r="V100" s="7"/>
      <c r="W100" s="7"/>
      <c r="X100" s="7"/>
      <c r="Y100" s="7"/>
      <c r="Z100" s="7"/>
      <c r="AA100" s="7"/>
    </row>
    <row r="101" spans="21:27" x14ac:dyDescent="0.25">
      <c r="U101" s="7"/>
      <c r="V101" s="7"/>
      <c r="W101" s="7"/>
      <c r="X101" s="7"/>
      <c r="Y101" s="7"/>
      <c r="Z101" s="7"/>
      <c r="AA101" s="7"/>
    </row>
    <row r="102" spans="21:27" x14ac:dyDescent="0.25">
      <c r="U102" s="7"/>
      <c r="V102" s="7"/>
      <c r="W102" s="7"/>
      <c r="X102" s="7"/>
      <c r="Y102" s="7"/>
      <c r="Z102" s="7"/>
      <c r="AA102" s="7"/>
    </row>
    <row r="103" spans="21:27" x14ac:dyDescent="0.25">
      <c r="U103" s="7"/>
      <c r="V103" s="7"/>
      <c r="W103" s="7"/>
      <c r="X103" s="7"/>
      <c r="Y103" s="7"/>
      <c r="Z103" s="7"/>
      <c r="AA103" s="7"/>
    </row>
    <row r="104" spans="21:27" x14ac:dyDescent="0.25">
      <c r="U104" s="7"/>
      <c r="V104" s="7"/>
      <c r="W104" s="7"/>
      <c r="X104" s="7"/>
      <c r="Y104" s="7"/>
      <c r="Z104" s="7"/>
      <c r="AA104" s="7"/>
    </row>
    <row r="105" spans="21:27" x14ac:dyDescent="0.25">
      <c r="U105" s="7"/>
      <c r="V105" s="7"/>
      <c r="W105" s="7"/>
      <c r="X105" s="7"/>
      <c r="Y105" s="7"/>
      <c r="Z105" s="7"/>
      <c r="AA105" s="7"/>
    </row>
    <row r="106" spans="21:27" x14ac:dyDescent="0.25">
      <c r="U106" s="7"/>
      <c r="V106" s="7"/>
      <c r="W106" s="7"/>
      <c r="X106" s="7"/>
      <c r="Y106" s="7"/>
      <c r="Z106" s="7"/>
      <c r="AA106" s="7"/>
    </row>
    <row r="107" spans="21:27" x14ac:dyDescent="0.25">
      <c r="U107" s="7"/>
      <c r="V107" s="7"/>
      <c r="W107" s="7"/>
      <c r="X107" s="7"/>
      <c r="Y107" s="7"/>
      <c r="Z107" s="7"/>
      <c r="AA107" s="7"/>
    </row>
    <row r="108" spans="21:27" x14ac:dyDescent="0.25">
      <c r="U108" s="7"/>
      <c r="V108" s="7"/>
      <c r="W108" s="7"/>
      <c r="X108" s="7"/>
      <c r="Y108" s="7"/>
      <c r="Z108" s="7"/>
      <c r="AA108" s="7"/>
    </row>
    <row r="109" spans="21:27" x14ac:dyDescent="0.25">
      <c r="U109" s="7"/>
      <c r="V109" s="7"/>
      <c r="W109" s="7"/>
      <c r="X109" s="7"/>
      <c r="Y109" s="7"/>
      <c r="Z109" s="7"/>
      <c r="AA109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4"/>
  <sheetViews>
    <sheetView zoomScale="80" zoomScaleNormal="80" workbookViewId="0">
      <selection activeCell="K41" sqref="K41"/>
    </sheetView>
  </sheetViews>
  <sheetFormatPr defaultRowHeight="15" x14ac:dyDescent="0.25"/>
  <cols>
    <col min="1" max="1" width="53.5703125" customWidth="1"/>
    <col min="2" max="9" width="15.7109375" customWidth="1"/>
  </cols>
  <sheetData>
    <row r="1" spans="1:28" x14ac:dyDescent="0.25"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7"/>
      <c r="AB1" s="7"/>
    </row>
    <row r="2" spans="1:28" x14ac:dyDescent="0.25">
      <c r="A2" s="1" t="s">
        <v>10</v>
      </c>
      <c r="B2" s="1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7"/>
      <c r="AB2" s="7"/>
    </row>
    <row r="3" spans="1:28" x14ac:dyDescent="0.25"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7"/>
      <c r="AB3" s="7"/>
    </row>
    <row r="4" spans="1:28" x14ac:dyDescent="0.25">
      <c r="A4" s="27" t="s">
        <v>0</v>
      </c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7"/>
      <c r="AB4" s="7"/>
    </row>
    <row r="5" spans="1:28" x14ac:dyDescent="0.25">
      <c r="C5" s="19" t="s">
        <v>12</v>
      </c>
      <c r="E5" s="63" t="s">
        <v>13</v>
      </c>
      <c r="F5" s="64"/>
      <c r="G5" s="64"/>
      <c r="H5" s="64"/>
      <c r="I5" s="64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7"/>
      <c r="AB5" s="7"/>
    </row>
    <row r="6" spans="1:28" x14ac:dyDescent="0.25">
      <c r="B6" t="str">
        <f>[5]Summary!B18</f>
        <v>Real $2014</v>
      </c>
      <c r="C6" s="17" t="str">
        <f>[5]Summary!C18</f>
        <v>Real $2015</v>
      </c>
      <c r="D6" t="str">
        <f>[5]Summary!D18</f>
        <v>Real $2015</v>
      </c>
      <c r="E6" s="20" t="str">
        <f>[5]Summary!E18</f>
        <v>Real $2015</v>
      </c>
      <c r="F6" s="20" t="str">
        <f>[5]Summary!F18</f>
        <v>Real $2015</v>
      </c>
      <c r="G6" s="20" t="str">
        <f>[5]Summary!G18</f>
        <v>Real $2015</v>
      </c>
      <c r="H6" s="20" t="str">
        <f>[5]Summary!H18</f>
        <v>Real $2015</v>
      </c>
      <c r="I6" s="20" t="str">
        <f>[5]Summary!I18</f>
        <v>Real $2015</v>
      </c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7"/>
      <c r="AB6" s="7"/>
    </row>
    <row r="7" spans="1:28" x14ac:dyDescent="0.25">
      <c r="B7" t="str">
        <f>[5]Summary!B19</f>
        <v>CY14</v>
      </c>
      <c r="C7" s="17" t="str">
        <f>[5]Summary!C19</f>
        <v>CY14</v>
      </c>
      <c r="D7" t="str">
        <f>[5]Summary!D19</f>
        <v>CY15</v>
      </c>
      <c r="E7" s="20" t="str">
        <f>[5]Summary!E19</f>
        <v>CY16</v>
      </c>
      <c r="F7" s="20" t="str">
        <f>[5]Summary!F19</f>
        <v>CY17</v>
      </c>
      <c r="G7" s="20" t="str">
        <f>[5]Summary!G19</f>
        <v>CY18</v>
      </c>
      <c r="H7" s="20" t="str">
        <f>[5]Summary!H19</f>
        <v>CY19</v>
      </c>
      <c r="I7" s="20" t="str">
        <f>[5]Summary!I19</f>
        <v>CY20</v>
      </c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7"/>
      <c r="AB7" s="7"/>
    </row>
    <row r="8" spans="1:28" x14ac:dyDescent="0.25">
      <c r="A8" t="str">
        <f>[5]Summary!A20</f>
        <v>Opex (combined EDPR and Metering)</v>
      </c>
      <c r="B8" s="3"/>
      <c r="C8" s="18"/>
      <c r="D8" s="3"/>
      <c r="E8" s="21"/>
      <c r="F8" s="21"/>
      <c r="G8" s="21"/>
      <c r="H8" s="21"/>
      <c r="I8" s="21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7"/>
      <c r="AB8" s="7"/>
    </row>
    <row r="9" spans="1:28" x14ac:dyDescent="0.25">
      <c r="B9" s="3"/>
      <c r="C9" s="18"/>
      <c r="D9" s="3"/>
      <c r="E9" s="21"/>
      <c r="F9" s="21"/>
      <c r="G9" s="21"/>
      <c r="H9" s="21"/>
      <c r="I9" s="21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7"/>
      <c r="AB9" s="7"/>
    </row>
    <row r="10" spans="1:28" x14ac:dyDescent="0.25">
      <c r="A10" s="12" t="str">
        <f>[5]Summary!A21</f>
        <v>Meter reading - to be excluded (manual reads)</v>
      </c>
      <c r="B10" s="16">
        <f>[5]Summary!B21</f>
        <v>4869024.2625563294</v>
      </c>
      <c r="C10" s="18">
        <f>[5]Summary!C21</f>
        <v>5043859.7065271363</v>
      </c>
      <c r="D10" s="28">
        <f>[5]Summary!D21</f>
        <v>3813508.8776896307</v>
      </c>
      <c r="E10" s="21">
        <f>[5]Summary!E21</f>
        <v>3069351.1207560282</v>
      </c>
      <c r="F10" s="21">
        <f>[5]Summary!F21</f>
        <v>0</v>
      </c>
      <c r="G10" s="21">
        <f>[5]Summary!G21</f>
        <v>0</v>
      </c>
      <c r="H10" s="21">
        <f>[5]Summary!H21</f>
        <v>0</v>
      </c>
      <c r="I10" s="21">
        <f>[5]Summary!I21</f>
        <v>0</v>
      </c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7"/>
      <c r="AB10" s="7"/>
    </row>
    <row r="11" spans="1:28" x14ac:dyDescent="0.25">
      <c r="A11" s="12" t="str">
        <f>[5]Summary!A22</f>
        <v xml:space="preserve">Meter reading </v>
      </c>
      <c r="B11" s="16">
        <f>[5]Summary!B22</f>
        <v>0</v>
      </c>
      <c r="C11" s="18">
        <f>[5]Summary!C22</f>
        <v>0</v>
      </c>
      <c r="D11" s="28">
        <f>[5]Summary!D22</f>
        <v>1414992.0006216753</v>
      </c>
      <c r="E11" s="21">
        <f>[5]Summary!E22</f>
        <v>1414992.0006216753</v>
      </c>
      <c r="F11" s="21">
        <f>[5]Summary!F22</f>
        <v>1414992.0006216753</v>
      </c>
      <c r="G11" s="21">
        <f>[5]Summary!G22</f>
        <v>809432.69351682405</v>
      </c>
      <c r="H11" s="21">
        <f>[5]Summary!H22</f>
        <v>766935.46957285167</v>
      </c>
      <c r="I11" s="21">
        <f>[5]Summary!I22</f>
        <v>766935.46957285167</v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7"/>
      <c r="AB11" s="7"/>
    </row>
    <row r="12" spans="1:28" x14ac:dyDescent="0.25">
      <c r="A12" t="s">
        <v>11</v>
      </c>
      <c r="B12" s="14">
        <f>SUM(B10:B11)</f>
        <v>4869024.2625563294</v>
      </c>
      <c r="C12" s="22">
        <f t="shared" ref="C12:I12" si="0">SUM(C10:C11)</f>
        <v>5043859.7065271363</v>
      </c>
      <c r="D12" s="14">
        <f t="shared" si="0"/>
        <v>5228500.8783113062</v>
      </c>
      <c r="E12" s="23">
        <f>SUM(E11)</f>
        <v>1414992.0006216753</v>
      </c>
      <c r="F12" s="23">
        <f t="shared" si="0"/>
        <v>1414992.0006216753</v>
      </c>
      <c r="G12" s="23">
        <f t="shared" si="0"/>
        <v>809432.69351682405</v>
      </c>
      <c r="H12" s="23">
        <f t="shared" si="0"/>
        <v>766935.46957285167</v>
      </c>
      <c r="I12" s="23">
        <f t="shared" si="0"/>
        <v>766935.46957285167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7"/>
      <c r="AB12" s="7"/>
    </row>
    <row r="13" spans="1:28" x14ac:dyDescent="0.25">
      <c r="B13" s="3"/>
      <c r="C13" s="18"/>
      <c r="D13" s="3"/>
      <c r="E13" s="21"/>
      <c r="F13" s="21"/>
      <c r="G13" s="21"/>
      <c r="H13" s="21"/>
      <c r="I13" s="21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7"/>
      <c r="AB13" s="7"/>
    </row>
    <row r="14" spans="1:28" x14ac:dyDescent="0.25">
      <c r="A14" s="12" t="str">
        <f>[5]Summary!A23</f>
        <v>Meter data management</v>
      </c>
      <c r="B14" s="3">
        <f>[5]Summary!B23</f>
        <v>5010197.1262560003</v>
      </c>
      <c r="C14" s="18">
        <f>[5]Summary!C23</f>
        <v>5190101.7625270737</v>
      </c>
      <c r="D14" s="3">
        <f>[5]Summary!D23</f>
        <v>4337230.0552008813</v>
      </c>
      <c r="E14" s="21">
        <f>[5]Summary!E23</f>
        <v>4238103.617019657</v>
      </c>
      <c r="F14" s="21">
        <f>[5]Summary!F23</f>
        <v>3441262.4756491282</v>
      </c>
      <c r="G14" s="21">
        <f>[5]Summary!G23</f>
        <v>3564255.5175505388</v>
      </c>
      <c r="H14" s="21">
        <f>[5]Summary!H23</f>
        <v>3770587.0663566492</v>
      </c>
      <c r="I14" s="21">
        <f>[5]Summary!I23</f>
        <v>3860018.7086200137</v>
      </c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7"/>
      <c r="AB14" s="7"/>
    </row>
    <row r="15" spans="1:28" x14ac:dyDescent="0.25">
      <c r="A15" s="12" t="str">
        <f>[5]Summary!A24</f>
        <v>Meter maintenance</v>
      </c>
      <c r="B15" s="3">
        <f>[5]Summary!B24</f>
        <v>894631.24420934869</v>
      </c>
      <c r="C15" s="18">
        <f>[5]Summary!C24</f>
        <v>926755.39113018918</v>
      </c>
      <c r="D15" s="3">
        <f>[5]Summary!D24</f>
        <v>2454635.2941176472</v>
      </c>
      <c r="E15" s="21">
        <f>[5]Summary!E24</f>
        <v>2454635.2941176472</v>
      </c>
      <c r="F15" s="21">
        <f>[5]Summary!F24</f>
        <v>2342766.505058385</v>
      </c>
      <c r="G15" s="21">
        <f>[5]Summary!G24</f>
        <v>2022002.6624857653</v>
      </c>
      <c r="H15" s="21">
        <f>[5]Summary!H24</f>
        <v>2024563.4768857067</v>
      </c>
      <c r="I15" s="21">
        <f>[5]Summary!I24</f>
        <v>2027124.2912856482</v>
      </c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7"/>
      <c r="AB15" s="7"/>
    </row>
    <row r="16" spans="1:28" x14ac:dyDescent="0.25">
      <c r="A16" t="s">
        <v>11</v>
      </c>
      <c r="B16" s="14"/>
      <c r="C16" s="22">
        <f>SUM(C14:C15)</f>
        <v>6116857.1536572631</v>
      </c>
      <c r="D16" s="14"/>
      <c r="E16" s="23">
        <f>SUM(E14:E15)</f>
        <v>6692738.9111373043</v>
      </c>
      <c r="F16" s="23">
        <f t="shared" ref="F16:I16" si="1">SUM(F14:F15)</f>
        <v>5784028.9807075132</v>
      </c>
      <c r="G16" s="23">
        <f t="shared" si="1"/>
        <v>5586258.1800363045</v>
      </c>
      <c r="H16" s="23">
        <f t="shared" si="1"/>
        <v>5795150.5432423558</v>
      </c>
      <c r="I16" s="23">
        <f t="shared" si="1"/>
        <v>5887142.9999056617</v>
      </c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7"/>
      <c r="AB16" s="7"/>
    </row>
    <row r="17" spans="1:28" x14ac:dyDescent="0.25">
      <c r="B17" s="3"/>
      <c r="C17" s="18"/>
      <c r="D17" s="3"/>
      <c r="E17" s="21"/>
      <c r="F17" s="21"/>
      <c r="G17" s="21"/>
      <c r="H17" s="21"/>
      <c r="I17" s="21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7"/>
      <c r="AB17" s="7"/>
    </row>
    <row r="18" spans="1:28" x14ac:dyDescent="0.25">
      <c r="A18" s="15" t="str">
        <f>[5]Summary!A26</f>
        <v xml:space="preserve">IT maintenance &amp; support (UIQ) </v>
      </c>
      <c r="B18" s="3">
        <f>[5]Summary!B26</f>
        <v>0</v>
      </c>
      <c r="C18" s="18">
        <f>[5]Summary!C26</f>
        <v>0</v>
      </c>
      <c r="D18" s="3">
        <f>[5]Summary!D26</f>
        <v>572425</v>
      </c>
      <c r="E18" s="21">
        <f>[5]Summary!E26</f>
        <v>572425</v>
      </c>
      <c r="F18" s="21">
        <f>[5]Summary!F26</f>
        <v>672425</v>
      </c>
      <c r="G18" s="21">
        <f>[5]Summary!G26</f>
        <v>672425</v>
      </c>
      <c r="H18" s="21">
        <f>[5]Summary!H26</f>
        <v>672425</v>
      </c>
      <c r="I18" s="21">
        <f>[5]Summary!I26</f>
        <v>672425</v>
      </c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7"/>
      <c r="AB18" s="7"/>
    </row>
    <row r="19" spans="1:28" x14ac:dyDescent="0.25">
      <c r="A19" s="15" t="str">
        <f>[5]Summary!A27</f>
        <v xml:space="preserve">IT maintenance &amp; support (MMS - PolicyNet) </v>
      </c>
      <c r="B19" s="3">
        <f>[5]Summary!B27</f>
        <v>924325.17871355033</v>
      </c>
      <c r="C19" s="18">
        <f>[5]Summary!C27</f>
        <v>957515.56641330954</v>
      </c>
      <c r="D19" s="3">
        <f>[5]Summary!D27</f>
        <v>1787421.9999999993</v>
      </c>
      <c r="E19" s="21">
        <f>[5]Summary!E27</f>
        <v>1787421.9999999993</v>
      </c>
      <c r="F19" s="21">
        <f>[5]Summary!F27</f>
        <v>1787421.9999999993</v>
      </c>
      <c r="G19" s="21">
        <f>[5]Summary!G27</f>
        <v>1787421.9999999993</v>
      </c>
      <c r="H19" s="21">
        <f>[5]Summary!H27</f>
        <v>1787421.9999999993</v>
      </c>
      <c r="I19" s="21">
        <f>[5]Summary!I27</f>
        <v>1787421.9999999993</v>
      </c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7"/>
      <c r="AB19" s="7"/>
    </row>
    <row r="20" spans="1:28" x14ac:dyDescent="0.25">
      <c r="A20" s="15" t="str">
        <f>[5]Summary!A28</f>
        <v>IT maintenance &amp; support (excluding MMS &amp; UIQ)</v>
      </c>
      <c r="B20" s="3">
        <f>[5]Summary!B28</f>
        <v>14923693.142535023</v>
      </c>
      <c r="C20" s="18">
        <f>[5]Summary!C28</f>
        <v>15459568.581958141</v>
      </c>
      <c r="D20" s="3">
        <f>[5]Summary!D28</f>
        <v>11497340.499999998</v>
      </c>
      <c r="E20" s="21">
        <f>[5]Summary!E28</f>
        <v>10658113</v>
      </c>
      <c r="F20" s="21">
        <f>[5]Summary!F28</f>
        <v>10262655.999999998</v>
      </c>
      <c r="G20" s="21">
        <f>[5]Summary!G28</f>
        <v>10262655.999999998</v>
      </c>
      <c r="H20" s="21">
        <f>[5]Summary!H28</f>
        <v>8786395</v>
      </c>
      <c r="I20" s="21">
        <f>[5]Summary!I28</f>
        <v>8294308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7"/>
      <c r="AB20" s="7"/>
    </row>
    <row r="21" spans="1:28" x14ac:dyDescent="0.25">
      <c r="A21" s="15" t="str">
        <f>[5]Summary!A29</f>
        <v xml:space="preserve">Metering management </v>
      </c>
      <c r="B21" s="3">
        <f>[5]Summary!B29</f>
        <v>296875.60886605846</v>
      </c>
      <c r="C21" s="18">
        <f>[5]Summary!C29</f>
        <v>307535.72803600284</v>
      </c>
      <c r="D21" s="3">
        <f>[5]Summary!D29</f>
        <v>307535.72803600284</v>
      </c>
      <c r="E21" s="21">
        <f>[5]Summary!E29</f>
        <v>307535.72803600284</v>
      </c>
      <c r="F21" s="21">
        <f>[5]Summary!F29</f>
        <v>307535.72803600284</v>
      </c>
      <c r="G21" s="21">
        <f>[5]Summary!G29</f>
        <v>307535.72803600284</v>
      </c>
      <c r="H21" s="21">
        <f>[5]Summary!H29</f>
        <v>307535.72803600284</v>
      </c>
      <c r="I21" s="21">
        <f>[5]Summary!I29</f>
        <v>307535.72803600284</v>
      </c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7"/>
      <c r="AB21" s="7"/>
    </row>
    <row r="22" spans="1:28" x14ac:dyDescent="0.25">
      <c r="A22" t="s">
        <v>11</v>
      </c>
      <c r="B22" s="14">
        <f t="shared" ref="B22:I22" si="2">SUM(B18:B21)</f>
        <v>16144893.930114632</v>
      </c>
      <c r="C22" s="22">
        <f t="shared" si="2"/>
        <v>16724619.876407454</v>
      </c>
      <c r="D22" s="14">
        <f t="shared" si="2"/>
        <v>14164723.228035999</v>
      </c>
      <c r="E22" s="23">
        <f t="shared" si="2"/>
        <v>13325495.728036003</v>
      </c>
      <c r="F22" s="23">
        <f t="shared" si="2"/>
        <v>13030038.728035999</v>
      </c>
      <c r="G22" s="23">
        <f t="shared" si="2"/>
        <v>13030038.728035999</v>
      </c>
      <c r="H22" s="23">
        <f t="shared" si="2"/>
        <v>11553777.728036003</v>
      </c>
      <c r="I22" s="23">
        <f t="shared" si="2"/>
        <v>11061690.728036003</v>
      </c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7"/>
      <c r="AB22" s="7"/>
    </row>
    <row r="23" spans="1:28" x14ac:dyDescent="0.25">
      <c r="B23" s="24"/>
      <c r="C23" s="25"/>
      <c r="D23" s="24"/>
      <c r="E23" s="26"/>
      <c r="F23" s="26"/>
      <c r="G23" s="26"/>
      <c r="H23" s="26"/>
      <c r="I23" s="26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7"/>
      <c r="AB23" s="7"/>
    </row>
    <row r="24" spans="1:28" x14ac:dyDescent="0.25">
      <c r="B24" s="3"/>
      <c r="C24" s="18"/>
      <c r="D24" s="3"/>
      <c r="E24" s="21"/>
      <c r="F24" s="21"/>
      <c r="G24" s="21"/>
      <c r="H24" s="21"/>
      <c r="I24" s="21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7"/>
      <c r="AB24" s="7"/>
    </row>
    <row r="25" spans="1:28" x14ac:dyDescent="0.25">
      <c r="A25" s="15" t="str">
        <f>[5]Summary!A30</f>
        <v>Comms infrastructure maintenance (UIQ &amp; MMS - PolicyNet)</v>
      </c>
      <c r="B25" s="3">
        <f>[5]Summary!B30</f>
        <v>0</v>
      </c>
      <c r="C25" s="18">
        <f>[5]Summary!C30</f>
        <v>0</v>
      </c>
      <c r="D25" s="3">
        <f>[5]Summary!D30</f>
        <v>992000</v>
      </c>
      <c r="E25" s="21">
        <f>[5]Summary!E30</f>
        <v>992000</v>
      </c>
      <c r="F25" s="21">
        <f>[5]Summary!F30</f>
        <v>992000</v>
      </c>
      <c r="G25" s="21">
        <f>[5]Summary!G30</f>
        <v>992000</v>
      </c>
      <c r="H25" s="21">
        <f>[5]Summary!H30</f>
        <v>992000</v>
      </c>
      <c r="I25" s="21">
        <f>[5]Summary!I30</f>
        <v>992000</v>
      </c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7"/>
      <c r="AB25" s="7"/>
    </row>
    <row r="26" spans="1:28" x14ac:dyDescent="0.25">
      <c r="A26" s="15" t="str">
        <f>[5]Summary!A31</f>
        <v>Comms infrastructure maintenance (excluding MMS)</v>
      </c>
      <c r="B26" s="3">
        <f>[5]Summary!B31</f>
        <v>0</v>
      </c>
      <c r="C26" s="18">
        <f>[5]Summary!C31</f>
        <v>0</v>
      </c>
      <c r="D26" s="3">
        <f>[5]Summary!D31</f>
        <v>6374789</v>
      </c>
      <c r="E26" s="21">
        <f>[5]Summary!E31</f>
        <v>6229070</v>
      </c>
      <c r="F26" s="21">
        <f>[5]Summary!F31</f>
        <v>5957145</v>
      </c>
      <c r="G26" s="21">
        <f>[5]Summary!G31</f>
        <v>5692700.3999999994</v>
      </c>
      <c r="H26" s="21">
        <f>[5]Summary!H31</f>
        <v>3375894</v>
      </c>
      <c r="I26" s="21">
        <f>[5]Summary!I31</f>
        <v>2537225.5999999996</v>
      </c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7"/>
      <c r="AB26" s="7"/>
    </row>
    <row r="27" spans="1:28" x14ac:dyDescent="0.25">
      <c r="A27" s="15" t="str">
        <f>[5]Summary!A32</f>
        <v>Comms infrastructure maintenance (total)</v>
      </c>
      <c r="B27" s="3">
        <f>[5]Summary!B32</f>
        <v>8441354.2939397804</v>
      </c>
      <c r="C27" s="18">
        <f>[5]Summary!C32</f>
        <v>8744463.8793746643</v>
      </c>
      <c r="D27" s="3">
        <f>[5]Summary!D32</f>
        <v>0</v>
      </c>
      <c r="E27" s="21">
        <f>[5]Summary!E32</f>
        <v>0</v>
      </c>
      <c r="F27" s="21">
        <f>[5]Summary!F32</f>
        <v>0</v>
      </c>
      <c r="G27" s="21">
        <f>[5]Summary!G32</f>
        <v>0</v>
      </c>
      <c r="H27" s="21">
        <f>[5]Summary!H32</f>
        <v>0</v>
      </c>
      <c r="I27" s="21">
        <f>[5]Summary!I32</f>
        <v>0</v>
      </c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7"/>
      <c r="AB27" s="7"/>
    </row>
    <row r="28" spans="1:28" x14ac:dyDescent="0.25">
      <c r="A28" t="s">
        <v>11</v>
      </c>
      <c r="B28" s="14">
        <f>SUM(B25:B27)</f>
        <v>8441354.2939397804</v>
      </c>
      <c r="C28" s="22">
        <f t="shared" ref="C28:I28" si="3">SUM(C25:C27)</f>
        <v>8744463.8793746643</v>
      </c>
      <c r="D28" s="14">
        <f t="shared" si="3"/>
        <v>7366789</v>
      </c>
      <c r="E28" s="23">
        <f t="shared" si="3"/>
        <v>7221070</v>
      </c>
      <c r="F28" s="23">
        <f t="shared" si="3"/>
        <v>6949145</v>
      </c>
      <c r="G28" s="23">
        <f t="shared" si="3"/>
        <v>6684700.3999999994</v>
      </c>
      <c r="H28" s="23">
        <f t="shared" si="3"/>
        <v>4367894</v>
      </c>
      <c r="I28" s="23">
        <f t="shared" si="3"/>
        <v>3529225.5999999996</v>
      </c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7"/>
      <c r="AB28" s="7"/>
    </row>
    <row r="29" spans="1:28" x14ac:dyDescent="0.25">
      <c r="B29" s="3"/>
      <c r="C29" s="18"/>
      <c r="D29" s="3"/>
      <c r="E29" s="21"/>
      <c r="F29" s="21"/>
      <c r="G29" s="21"/>
      <c r="H29" s="21"/>
      <c r="I29" s="21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7"/>
      <c r="AB29" s="7"/>
    </row>
    <row r="30" spans="1:28" x14ac:dyDescent="0.25">
      <c r="A30" s="15" t="str">
        <f>[5]Summary!A33</f>
        <v>Overheads</v>
      </c>
      <c r="B30" s="3">
        <f>[5]Summary!B33</f>
        <v>2508764.5397629491</v>
      </c>
      <c r="C30" s="18">
        <f>[5]Summary!C33</f>
        <v>2598848.4946737401</v>
      </c>
      <c r="D30" s="3">
        <f>[5]Summary!D33</f>
        <v>2654538.1052738898</v>
      </c>
      <c r="E30" s="21">
        <f>[5]Summary!E33</f>
        <v>2706211.3857473102</v>
      </c>
      <c r="F30" s="21">
        <f>[5]Summary!F33</f>
        <v>2750863.8736121403</v>
      </c>
      <c r="G30" s="21">
        <f>[5]Summary!G33</f>
        <v>2795152.7819772898</v>
      </c>
      <c r="H30" s="21">
        <f>[5]Summary!H33</f>
        <v>2841552.3181581204</v>
      </c>
      <c r="I30" s="21">
        <f>[5]Summary!I33</f>
        <v>2890711.1732622501</v>
      </c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7"/>
      <c r="AB30" s="7"/>
    </row>
    <row r="31" spans="1:28" x14ac:dyDescent="0.25">
      <c r="A31" s="15" t="str">
        <f>[5]Summary!A34</f>
        <v>Customer Services Cost</v>
      </c>
      <c r="B31" s="3">
        <f>[5]Summary!B34</f>
        <v>468931.06999999995</v>
      </c>
      <c r="C31" s="18">
        <f>[5]Summary!C34</f>
        <v>485769.30439649714</v>
      </c>
      <c r="D31" s="3">
        <f>[5]Summary!D34</f>
        <v>0</v>
      </c>
      <c r="E31" s="21">
        <f>[5]Summary!E34</f>
        <v>0</v>
      </c>
      <c r="F31" s="21">
        <f>[5]Summary!F34</f>
        <v>0</v>
      </c>
      <c r="G31" s="21">
        <f>[5]Summary!G34</f>
        <v>0</v>
      </c>
      <c r="H31" s="21">
        <f>[5]Summary!H34</f>
        <v>0</v>
      </c>
      <c r="I31" s="21">
        <f>[5]Summary!I34</f>
        <v>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7"/>
      <c r="AB31" s="7"/>
    </row>
    <row r="32" spans="1:28" x14ac:dyDescent="0.25">
      <c r="A32" s="13" t="s">
        <v>11</v>
      </c>
      <c r="B32" s="14">
        <f>SUM(B30:B31)</f>
        <v>2977695.6097629489</v>
      </c>
      <c r="C32" s="22">
        <f t="shared" ref="C32:I32" si="4">SUM(C30:C31)</f>
        <v>3084617.7990702372</v>
      </c>
      <c r="D32" s="14">
        <f t="shared" si="4"/>
        <v>2654538.1052738898</v>
      </c>
      <c r="E32" s="23">
        <f t="shared" si="4"/>
        <v>2706211.3857473102</v>
      </c>
      <c r="F32" s="23">
        <f t="shared" si="4"/>
        <v>2750863.8736121403</v>
      </c>
      <c r="G32" s="23">
        <f t="shared" si="4"/>
        <v>2795152.7819772898</v>
      </c>
      <c r="H32" s="23">
        <f t="shared" si="4"/>
        <v>2841552.3181581204</v>
      </c>
      <c r="I32" s="23">
        <f t="shared" si="4"/>
        <v>2890711.1732622501</v>
      </c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7"/>
      <c r="AB32" s="7"/>
    </row>
    <row r="33" spans="1:28" x14ac:dyDescent="0.25">
      <c r="A33" s="15"/>
      <c r="B33" s="3"/>
      <c r="C33" s="18"/>
      <c r="D33" s="3"/>
      <c r="E33" s="21"/>
      <c r="F33" s="21"/>
      <c r="G33" s="21"/>
      <c r="H33" s="21"/>
      <c r="I33" s="21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7"/>
      <c r="AB33" s="7"/>
    </row>
    <row r="34" spans="1:28" x14ac:dyDescent="0.25">
      <c r="A34" s="15" t="str">
        <f>[5]Summary!A35</f>
        <v>PMO</v>
      </c>
      <c r="B34" s="3">
        <f>[5]Summary!B35</f>
        <v>8475674.9403986651</v>
      </c>
      <c r="C34" s="18">
        <f>[5]Summary!C35</f>
        <v>8780016.901179703</v>
      </c>
      <c r="D34" s="3">
        <f>[5]Summary!D35</f>
        <v>0</v>
      </c>
      <c r="E34" s="21">
        <f>[5]Summary!E35</f>
        <v>0</v>
      </c>
      <c r="F34" s="21">
        <f>[5]Summary!F35</f>
        <v>0</v>
      </c>
      <c r="G34" s="21">
        <f>[5]Summary!G35</f>
        <v>0</v>
      </c>
      <c r="H34" s="21">
        <f>[5]Summary!H35</f>
        <v>0</v>
      </c>
      <c r="I34" s="21">
        <f>[5]Summary!I35</f>
        <v>0</v>
      </c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7"/>
      <c r="AB34" s="7"/>
    </row>
    <row r="35" spans="1:28" x14ac:dyDescent="0.25">
      <c r="A35" t="s">
        <v>11</v>
      </c>
      <c r="B35" s="14">
        <f>SUM(B34)</f>
        <v>8475674.9403986651</v>
      </c>
      <c r="C35" s="22">
        <f t="shared" ref="C35:I35" si="5">SUM(C34)</f>
        <v>8780016.901179703</v>
      </c>
      <c r="D35" s="14">
        <f t="shared" si="5"/>
        <v>0</v>
      </c>
      <c r="E35" s="23">
        <f t="shared" si="5"/>
        <v>0</v>
      </c>
      <c r="F35" s="23">
        <f t="shared" si="5"/>
        <v>0</v>
      </c>
      <c r="G35" s="23">
        <f t="shared" si="5"/>
        <v>0</v>
      </c>
      <c r="H35" s="23">
        <f t="shared" si="5"/>
        <v>0</v>
      </c>
      <c r="I35" s="23">
        <f t="shared" si="5"/>
        <v>0</v>
      </c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7"/>
      <c r="AB35" s="7"/>
    </row>
    <row r="36" spans="1:28" x14ac:dyDescent="0.25">
      <c r="B36" s="3"/>
      <c r="C36" s="18"/>
      <c r="D36" s="3"/>
      <c r="E36" s="21"/>
      <c r="F36" s="21"/>
      <c r="G36" s="21"/>
      <c r="H36" s="21"/>
      <c r="I36" s="21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7"/>
      <c r="AB36" s="7"/>
    </row>
    <row r="37" spans="1:28" x14ac:dyDescent="0.25">
      <c r="B37" s="3"/>
      <c r="C37" s="18"/>
      <c r="D37" s="3"/>
      <c r="E37" s="21"/>
      <c r="F37" s="21"/>
      <c r="G37" s="21"/>
      <c r="H37" s="21"/>
      <c r="I37" s="21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7"/>
      <c r="AB37" s="7"/>
    </row>
    <row r="38" spans="1:28" x14ac:dyDescent="0.25">
      <c r="A38" t="str">
        <f>[5]Summary!A39</f>
        <v>Total Opex</v>
      </c>
      <c r="B38" s="3">
        <f>[5]Summary!B39</f>
        <v>46813471.407237709</v>
      </c>
      <c r="C38" s="18">
        <f>[5]Summary!C39</f>
        <v>48494435.316216454</v>
      </c>
      <c r="D38" s="3">
        <f>[5]Summary!D39</f>
        <v>36206416.560939722</v>
      </c>
      <c r="E38" s="21">
        <f>[5]Summary!E39</f>
        <v>34429859.146298319</v>
      </c>
      <c r="F38" s="21">
        <f>[5]Summary!F39</f>
        <v>29929068.582977328</v>
      </c>
      <c r="G38" s="21">
        <f>[5]Summary!G39</f>
        <v>28905582.783566415</v>
      </c>
      <c r="H38" s="21">
        <f>[5]Summary!H39</f>
        <v>25325310.059009328</v>
      </c>
      <c r="I38" s="21">
        <f>[5]Summary!I39</f>
        <v>24135705.970776763</v>
      </c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7"/>
      <c r="AB38" s="7"/>
    </row>
    <row r="39" spans="1:28" x14ac:dyDescent="0.25">
      <c r="A39" t="str">
        <f>[5]Summary!A40</f>
        <v>Total Opex (Metering)</v>
      </c>
      <c r="B39" s="3">
        <f>[5]Summary!B40</f>
        <v>7126029.1580449585</v>
      </c>
      <c r="C39" s="18">
        <f>[5]Summary!C40</f>
        <v>7381908.4481065758</v>
      </c>
      <c r="D39" s="3">
        <f>[5]Summary!D40</f>
        <v>11866240.077976206</v>
      </c>
      <c r="E39" s="21">
        <f>[5]Summary!E40</f>
        <v>11767113.639794983</v>
      </c>
      <c r="F39" s="21">
        <f>[5]Summary!F40</f>
        <v>10958403.709365191</v>
      </c>
      <c r="G39" s="21">
        <f>[5]Summary!G40</f>
        <v>10155073.60158913</v>
      </c>
      <c r="H39" s="21">
        <f>[5]Summary!H40</f>
        <v>10321468.74085121</v>
      </c>
      <c r="I39" s="21">
        <f>[5]Summary!I40</f>
        <v>10413461.197514515</v>
      </c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7"/>
      <c r="AB39" s="7"/>
    </row>
    <row r="40" spans="1:28" x14ac:dyDescent="0.25">
      <c r="A40" t="str">
        <f>[5]Summary!A41</f>
        <v>Total Opex (EDPR)</v>
      </c>
      <c r="B40" s="3">
        <f>[5]Summary!B41</f>
        <v>0</v>
      </c>
      <c r="C40" s="18">
        <f>[5]Summary!C41</f>
        <v>0</v>
      </c>
      <c r="D40" s="3">
        <f>[5]Summary!D41</f>
        <v>20526667.605273891</v>
      </c>
      <c r="E40" s="21">
        <f>[5]Summary!E41</f>
        <v>19593394.38574731</v>
      </c>
      <c r="F40" s="21">
        <f>[5]Summary!F41</f>
        <v>18970664.873612139</v>
      </c>
      <c r="G40" s="21">
        <f>[5]Summary!G41</f>
        <v>18750509.181977287</v>
      </c>
      <c r="H40" s="21">
        <f>[5]Summary!H41</f>
        <v>15003841.31815812</v>
      </c>
      <c r="I40" s="21">
        <f>[5]Summary!I41</f>
        <v>13722244.773262249</v>
      </c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7"/>
      <c r="AB40" s="7"/>
    </row>
    <row r="41" spans="1:28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7"/>
      <c r="AB41" s="7"/>
    </row>
    <row r="42" spans="1:28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7"/>
      <c r="AB42" s="7"/>
    </row>
    <row r="43" spans="1:28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7"/>
      <c r="AB43" s="7"/>
    </row>
    <row r="44" spans="1:28" x14ac:dyDescent="0.25">
      <c r="A44" s="48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7"/>
      <c r="AB44" s="7"/>
    </row>
    <row r="45" spans="1:28" x14ac:dyDescent="0.25">
      <c r="A45" s="47"/>
      <c r="B45" s="47"/>
      <c r="C45" s="49"/>
      <c r="D45" s="47"/>
      <c r="E45" s="59"/>
      <c r="F45" s="60"/>
      <c r="G45" s="60"/>
      <c r="H45" s="60"/>
      <c r="I45" s="60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7"/>
      <c r="AB45" s="7"/>
    </row>
    <row r="46" spans="1:28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7"/>
      <c r="AB46" s="7"/>
    </row>
    <row r="47" spans="1:28" x14ac:dyDescent="0.25">
      <c r="A47" s="47"/>
      <c r="B47" s="47"/>
      <c r="C47" s="50"/>
      <c r="D47" s="47"/>
      <c r="E47" s="51"/>
      <c r="F47" s="51"/>
      <c r="G47" s="51"/>
      <c r="H47" s="51"/>
      <c r="I47" s="51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7"/>
      <c r="AB47" s="7"/>
    </row>
    <row r="48" spans="1:28" x14ac:dyDescent="0.25">
      <c r="A48" s="47"/>
      <c r="B48" s="47"/>
      <c r="C48" s="52"/>
      <c r="D48" s="53"/>
      <c r="E48" s="51"/>
      <c r="F48" s="51"/>
      <c r="G48" s="51"/>
      <c r="H48" s="51"/>
      <c r="I48" s="51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7"/>
      <c r="AB48" s="7"/>
    </row>
    <row r="49" spans="1:28" x14ac:dyDescent="0.25">
      <c r="A49" s="47"/>
      <c r="B49" s="47"/>
      <c r="C49" s="52"/>
      <c r="D49" s="53"/>
      <c r="E49" s="51"/>
      <c r="F49" s="51"/>
      <c r="G49" s="51"/>
      <c r="H49" s="51"/>
      <c r="I49" s="51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7"/>
      <c r="AB49" s="7"/>
    </row>
    <row r="50" spans="1:28" x14ac:dyDescent="0.25">
      <c r="A50" s="47"/>
      <c r="B50" s="47"/>
      <c r="C50" s="52"/>
      <c r="D50" s="53"/>
      <c r="E50" s="51"/>
      <c r="F50" s="51"/>
      <c r="G50" s="51"/>
      <c r="H50" s="51"/>
      <c r="I50" s="51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7"/>
      <c r="AB50" s="7"/>
    </row>
    <row r="51" spans="1:28" x14ac:dyDescent="0.25">
      <c r="A51" s="47"/>
      <c r="B51" s="47"/>
      <c r="C51" s="52"/>
      <c r="D51" s="53"/>
      <c r="E51" s="51"/>
      <c r="F51" s="51"/>
      <c r="G51" s="51"/>
      <c r="H51" s="51"/>
      <c r="I51" s="51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7"/>
      <c r="AB51" s="7"/>
    </row>
    <row r="52" spans="1:28" x14ac:dyDescent="0.25">
      <c r="A52" s="47"/>
      <c r="B52" s="47"/>
      <c r="C52" s="52"/>
      <c r="D52" s="53"/>
      <c r="E52" s="51"/>
      <c r="F52" s="51"/>
      <c r="G52" s="51"/>
      <c r="H52" s="51"/>
      <c r="I52" s="51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7"/>
      <c r="AB52" s="7"/>
    </row>
    <row r="53" spans="1:28" x14ac:dyDescent="0.25">
      <c r="A53" s="47"/>
      <c r="B53" s="47"/>
      <c r="C53" s="52"/>
      <c r="D53" s="53"/>
      <c r="E53" s="51"/>
      <c r="F53" s="51"/>
      <c r="G53" s="51"/>
      <c r="H53" s="51"/>
      <c r="I53" s="51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7"/>
      <c r="AB53" s="7"/>
    </row>
    <row r="54" spans="1:28" x14ac:dyDescent="0.25">
      <c r="A54" s="47"/>
      <c r="B54" s="47"/>
      <c r="C54" s="52"/>
      <c r="D54" s="53"/>
      <c r="E54" s="51"/>
      <c r="F54" s="51"/>
      <c r="G54" s="51"/>
      <c r="H54" s="51"/>
      <c r="I54" s="51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7"/>
      <c r="AB54" s="7"/>
    </row>
    <row r="55" spans="1:28" x14ac:dyDescent="0.25">
      <c r="A55" s="47"/>
      <c r="B55" s="47"/>
      <c r="C55" s="52"/>
      <c r="D55" s="53"/>
      <c r="E55" s="51"/>
      <c r="F55" s="51"/>
      <c r="G55" s="51"/>
      <c r="H55" s="51"/>
      <c r="I55" s="51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7"/>
      <c r="AB55" s="7"/>
    </row>
    <row r="56" spans="1:28" x14ac:dyDescent="0.25">
      <c r="A56" s="47"/>
      <c r="B56" s="54"/>
      <c r="C56" s="55"/>
      <c r="D56" s="56"/>
      <c r="E56" s="57"/>
      <c r="F56" s="57"/>
      <c r="G56" s="57"/>
      <c r="H56" s="57"/>
      <c r="I56" s="5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7"/>
      <c r="AB56" s="7"/>
    </row>
    <row r="57" spans="1:28" x14ac:dyDescent="0.25">
      <c r="A57" s="47"/>
      <c r="B57" s="54"/>
      <c r="C57" s="58"/>
      <c r="D57" s="58"/>
      <c r="E57" s="58"/>
      <c r="F57" s="58"/>
      <c r="G57" s="58"/>
      <c r="H57" s="58"/>
      <c r="I57" s="58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7"/>
      <c r="AB57" s="7"/>
    </row>
    <row r="58" spans="1:28" x14ac:dyDescent="0.25">
      <c r="A58" s="47"/>
      <c r="B58" s="54"/>
      <c r="C58" s="54"/>
      <c r="D58" s="54"/>
      <c r="E58" s="54"/>
      <c r="F58" s="54"/>
      <c r="G58" s="54"/>
      <c r="H58" s="54"/>
      <c r="I58" s="54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7"/>
      <c r="AB58" s="7"/>
    </row>
    <row r="59" spans="1:28" x14ac:dyDescent="0.2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7"/>
      <c r="AB59" s="7"/>
    </row>
    <row r="60" spans="1:28" x14ac:dyDescent="0.2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7"/>
      <c r="AB60" s="7"/>
    </row>
    <row r="61" spans="1:28" x14ac:dyDescent="0.25">
      <c r="A61" s="48"/>
      <c r="B61" s="47"/>
      <c r="C61" s="49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7"/>
      <c r="AB61" s="7"/>
    </row>
    <row r="62" spans="1:28" x14ac:dyDescent="0.25">
      <c r="A62" s="48"/>
      <c r="B62" s="47"/>
      <c r="C62" s="49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7"/>
      <c r="AB62" s="7"/>
    </row>
    <row r="63" spans="1:28" x14ac:dyDescent="0.25">
      <c r="A63" s="48"/>
      <c r="B63" s="47"/>
      <c r="C63" s="49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7"/>
      <c r="AB63" s="7"/>
    </row>
    <row r="64" spans="1:28" x14ac:dyDescent="0.25">
      <c r="A64" s="32"/>
      <c r="B64" s="7"/>
      <c r="C64" s="33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x14ac:dyDescent="0.25">
      <c r="A65" s="7"/>
      <c r="B65" s="7"/>
      <c r="C65" s="34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x14ac:dyDescent="0.25">
      <c r="A66" s="7"/>
      <c r="B66" s="7"/>
      <c r="C66" s="34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x14ac:dyDescent="0.25">
      <c r="A67" s="7"/>
      <c r="B67" s="7"/>
      <c r="C67" s="36"/>
      <c r="D67" s="40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x14ac:dyDescent="0.25">
      <c r="A68" s="7"/>
      <c r="B68" s="7"/>
      <c r="C68" s="36"/>
      <c r="D68" s="40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 x14ac:dyDescent="0.25">
      <c r="A69" s="7"/>
      <c r="B69" s="7"/>
      <c r="C69" s="36"/>
      <c r="D69" s="40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x14ac:dyDescent="0.25">
      <c r="A70" s="7"/>
      <c r="B70" s="7"/>
      <c r="C70" s="36"/>
      <c r="D70" s="40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x14ac:dyDescent="0.25">
      <c r="A71" s="7"/>
      <c r="B71" s="7"/>
      <c r="C71" s="36"/>
      <c r="D71" s="40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x14ac:dyDescent="0.25">
      <c r="A72" s="7"/>
      <c r="B72" s="7"/>
      <c r="C72" s="36"/>
      <c r="D72" s="40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 x14ac:dyDescent="0.25">
      <c r="A73" s="7"/>
      <c r="B73" s="7"/>
      <c r="C73" s="36"/>
      <c r="D73" s="40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 x14ac:dyDescent="0.25">
      <c r="A74" s="7"/>
      <c r="B74" s="7"/>
      <c r="C74" s="36"/>
      <c r="D74" s="40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x14ac:dyDescent="0.25">
      <c r="A75" s="7"/>
      <c r="B75" s="7"/>
      <c r="C75" s="36"/>
      <c r="D75" s="40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x14ac:dyDescent="0.25">
      <c r="A76" s="7"/>
      <c r="B76" s="7"/>
      <c r="C76" s="36"/>
      <c r="D76" s="40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x14ac:dyDescent="0.25">
      <c r="A77" s="7"/>
      <c r="B77" s="7"/>
      <c r="C77" s="36"/>
      <c r="D77" s="4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x14ac:dyDescent="0.25">
      <c r="A78" s="7"/>
      <c r="B78" s="7"/>
      <c r="C78" s="36"/>
      <c r="D78" s="4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 x14ac:dyDescent="0.25">
      <c r="A79" s="7"/>
      <c r="B79" s="7"/>
      <c r="C79" s="36"/>
      <c r="D79" s="40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 x14ac:dyDescent="0.25">
      <c r="A80" s="7"/>
      <c r="B80" s="7"/>
      <c r="C80" s="36"/>
      <c r="D80" s="4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x14ac:dyDescent="0.25">
      <c r="A81" s="7"/>
      <c r="B81" s="7"/>
      <c r="C81" s="36"/>
      <c r="D81" s="40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x14ac:dyDescent="0.25">
      <c r="A82" s="7"/>
      <c r="B82" s="7"/>
      <c r="C82" s="36"/>
      <c r="D82" s="40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x14ac:dyDescent="0.25">
      <c r="A83" s="7"/>
      <c r="B83" s="7"/>
      <c r="C83" s="36"/>
      <c r="D83" s="40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x14ac:dyDescent="0.25">
      <c r="A84" s="7"/>
      <c r="B84" s="7"/>
      <c r="C84" s="36"/>
      <c r="D84" s="40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x14ac:dyDescent="0.25">
      <c r="A85" s="7"/>
      <c r="B85" s="7"/>
      <c r="C85" s="36"/>
      <c r="D85" s="4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x14ac:dyDescent="0.25">
      <c r="A86" s="7"/>
      <c r="B86" s="7"/>
      <c r="C86" s="36"/>
      <c r="D86" s="40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x14ac:dyDescent="0.25">
      <c r="A87" s="7"/>
      <c r="B87" s="7"/>
      <c r="C87" s="36"/>
      <c r="D87" s="4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x14ac:dyDescent="0.25">
      <c r="A88" s="7"/>
      <c r="B88" s="7"/>
      <c r="C88" s="36"/>
      <c r="D88" s="4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x14ac:dyDescent="0.25">
      <c r="A89" s="7"/>
      <c r="B89" s="7"/>
      <c r="C89" s="36"/>
      <c r="D89" s="40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x14ac:dyDescent="0.25">
      <c r="A90" s="7"/>
      <c r="B90" s="7"/>
      <c r="C90" s="36"/>
      <c r="D90" s="40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 x14ac:dyDescent="0.25">
      <c r="A91" s="7"/>
      <c r="B91" s="7"/>
      <c r="C91" s="36"/>
      <c r="D91" s="40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 x14ac:dyDescent="0.25">
      <c r="A95" s="32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 x14ac:dyDescent="0.25">
      <c r="A96" s="7"/>
      <c r="B96" s="7"/>
      <c r="C96" s="33"/>
      <c r="D96" s="7"/>
      <c r="E96" s="65"/>
      <c r="F96" s="66"/>
      <c r="G96" s="66"/>
      <c r="H96" s="66"/>
      <c r="I96" s="66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 x14ac:dyDescent="0.25">
      <c r="A97" s="7"/>
      <c r="B97" s="7"/>
      <c r="C97" s="34"/>
      <c r="D97" s="7"/>
      <c r="E97" s="35"/>
      <c r="F97" s="35"/>
      <c r="G97" s="35"/>
      <c r="H97" s="35"/>
      <c r="I97" s="35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 x14ac:dyDescent="0.25">
      <c r="A98" s="7"/>
      <c r="B98" s="7"/>
      <c r="C98" s="34"/>
      <c r="D98" s="7"/>
      <c r="E98" s="35"/>
      <c r="F98" s="35"/>
      <c r="G98" s="35"/>
      <c r="H98" s="35"/>
      <c r="I98" s="35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x14ac:dyDescent="0.25">
      <c r="A99" s="7"/>
      <c r="B99" s="7"/>
      <c r="C99" s="36"/>
      <c r="D99" s="37"/>
      <c r="E99" s="41"/>
      <c r="F99" s="41"/>
      <c r="G99" s="41"/>
      <c r="H99" s="41"/>
      <c r="I99" s="41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x14ac:dyDescent="0.25">
      <c r="A100" s="7"/>
      <c r="B100" s="7"/>
      <c r="C100" s="36"/>
      <c r="D100" s="37"/>
      <c r="E100" s="41"/>
      <c r="F100" s="41"/>
      <c r="G100" s="41"/>
      <c r="H100" s="41"/>
      <c r="I100" s="41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 x14ac:dyDescent="0.25">
      <c r="A101" s="7"/>
      <c r="B101" s="7"/>
      <c r="C101" s="36"/>
      <c r="D101" s="37"/>
      <c r="E101" s="41"/>
      <c r="F101" s="41"/>
      <c r="G101" s="41"/>
      <c r="H101" s="41"/>
      <c r="I101" s="41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 x14ac:dyDescent="0.25">
      <c r="A102" s="7"/>
      <c r="B102" s="7"/>
      <c r="C102" s="36"/>
      <c r="D102" s="37"/>
      <c r="E102" s="41"/>
      <c r="F102" s="41"/>
      <c r="G102" s="41"/>
      <c r="H102" s="41"/>
      <c r="I102" s="41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 x14ac:dyDescent="0.25">
      <c r="A103" s="7"/>
      <c r="B103" s="7"/>
      <c r="C103" s="36"/>
      <c r="D103" s="37"/>
      <c r="E103" s="41"/>
      <c r="F103" s="41"/>
      <c r="G103" s="41"/>
      <c r="H103" s="41"/>
      <c r="I103" s="41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 x14ac:dyDescent="0.25">
      <c r="A104" s="7"/>
      <c r="B104" s="7"/>
      <c r="C104" s="36"/>
      <c r="D104" s="37"/>
      <c r="E104" s="41"/>
      <c r="F104" s="41"/>
      <c r="G104" s="41"/>
      <c r="H104" s="41"/>
      <c r="I104" s="41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 x14ac:dyDescent="0.25">
      <c r="A105" s="7"/>
      <c r="B105" s="7"/>
      <c r="C105" s="36"/>
      <c r="D105" s="37"/>
      <c r="E105" s="41"/>
      <c r="F105" s="41"/>
      <c r="G105" s="41"/>
      <c r="H105" s="41"/>
      <c r="I105" s="41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 x14ac:dyDescent="0.25">
      <c r="A106" s="7"/>
      <c r="B106" s="7"/>
      <c r="C106" s="36"/>
      <c r="D106" s="37"/>
      <c r="E106" s="41"/>
      <c r="F106" s="41"/>
      <c r="G106" s="41"/>
      <c r="H106" s="41"/>
      <c r="I106" s="41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 x14ac:dyDescent="0.25">
      <c r="A107" s="7"/>
      <c r="B107" s="7"/>
      <c r="C107" s="36"/>
      <c r="D107" s="37"/>
      <c r="E107" s="41"/>
      <c r="F107" s="41"/>
      <c r="G107" s="41"/>
      <c r="H107" s="41"/>
      <c r="I107" s="41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 x14ac:dyDescent="0.25">
      <c r="A108" s="7"/>
      <c r="B108" s="38"/>
      <c r="C108" s="39"/>
      <c r="D108" s="39"/>
      <c r="E108" s="39"/>
      <c r="F108" s="39"/>
      <c r="G108" s="39"/>
      <c r="H108" s="39"/>
      <c r="I108" s="39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 x14ac:dyDescent="0.25">
      <c r="A109" s="7"/>
      <c r="B109" s="7"/>
      <c r="C109" s="33"/>
      <c r="D109" s="7"/>
      <c r="E109" s="65"/>
      <c r="F109" s="66"/>
      <c r="G109" s="66"/>
      <c r="H109" s="66"/>
      <c r="I109" s="66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 x14ac:dyDescent="0.25">
      <c r="A110" s="7"/>
      <c r="B110" s="7"/>
      <c r="C110" s="34"/>
      <c r="D110" s="7"/>
      <c r="E110" s="35"/>
      <c r="F110" s="35"/>
      <c r="G110" s="35"/>
      <c r="H110" s="35"/>
      <c r="I110" s="35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 x14ac:dyDescent="0.25">
      <c r="A111" s="32"/>
      <c r="B111" s="7"/>
      <c r="C111" s="7"/>
      <c r="D111" s="7"/>
      <c r="E111" s="35"/>
      <c r="F111" s="35"/>
      <c r="G111" s="35"/>
      <c r="H111" s="35"/>
      <c r="I111" s="35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 x14ac:dyDescent="0.25">
      <c r="A112" s="32"/>
      <c r="B112" s="7"/>
      <c r="C112" s="7"/>
      <c r="D112" s="7"/>
      <c r="E112" s="35"/>
      <c r="F112" s="35"/>
      <c r="G112" s="35"/>
      <c r="H112" s="35"/>
      <c r="I112" s="35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 x14ac:dyDescent="0.25">
      <c r="A113" s="42"/>
      <c r="B113" s="7"/>
      <c r="C113" s="7"/>
      <c r="D113" s="7"/>
      <c r="E113" s="35"/>
      <c r="F113" s="35"/>
      <c r="G113" s="35"/>
      <c r="H113" s="35"/>
      <c r="I113" s="35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 x14ac:dyDescent="0.25">
      <c r="A114" s="32"/>
      <c r="B114" s="7"/>
      <c r="C114" s="33"/>
      <c r="D114" s="7"/>
      <c r="E114" s="35"/>
      <c r="F114" s="35"/>
      <c r="G114" s="35"/>
      <c r="H114" s="35"/>
      <c r="I114" s="35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 x14ac:dyDescent="0.25">
      <c r="A115" s="32"/>
      <c r="B115" s="7"/>
      <c r="C115" s="34"/>
      <c r="D115" s="7"/>
      <c r="E115" s="35"/>
      <c r="F115" s="35"/>
      <c r="G115" s="35"/>
      <c r="H115" s="35"/>
      <c r="I115" s="35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 x14ac:dyDescent="0.25">
      <c r="A116" s="7"/>
      <c r="B116" s="7"/>
      <c r="C116" s="34"/>
      <c r="D116" s="7"/>
      <c r="E116" s="41"/>
      <c r="F116" s="41"/>
      <c r="G116" s="41"/>
      <c r="H116" s="41"/>
      <c r="I116" s="41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 x14ac:dyDescent="0.25">
      <c r="A117" s="43"/>
      <c r="B117" s="7"/>
      <c r="C117" s="36"/>
      <c r="D117" s="7"/>
      <c r="E117" s="41"/>
      <c r="F117" s="41"/>
      <c r="G117" s="41"/>
      <c r="H117" s="41"/>
      <c r="I117" s="41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 x14ac:dyDescent="0.25">
      <c r="A118" s="43"/>
      <c r="B118" s="7"/>
      <c r="C118" s="36"/>
      <c r="D118" s="44"/>
      <c r="E118" s="7"/>
      <c r="F118" s="45"/>
      <c r="G118" s="7"/>
      <c r="H118" s="7"/>
      <c r="I118" s="41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 x14ac:dyDescent="0.25">
      <c r="A119" s="7"/>
      <c r="B119" s="7"/>
      <c r="C119" s="44"/>
      <c r="D119" s="44"/>
      <c r="E119" s="7"/>
      <c r="F119" s="45"/>
      <c r="G119" s="7"/>
      <c r="H119" s="7"/>
      <c r="I119" s="41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 x14ac:dyDescent="0.25">
      <c r="A124" s="7"/>
      <c r="B124" s="7"/>
      <c r="C124" s="46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</sheetData>
  <mergeCells count="3">
    <mergeCell ref="E5:I5"/>
    <mergeCell ref="E96:I96"/>
    <mergeCell ref="E109:I10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Opex decision</vt:lpstr>
      <vt:lpstr>Opex - Proposed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Moffitt, Shannon</dc:creator>
  <cp:lastModifiedBy>Moffitt, Shannon</cp:lastModifiedBy>
  <dcterms:created xsi:type="dcterms:W3CDTF">2015-09-13T22:47:30Z</dcterms:created>
  <dcterms:modified xsi:type="dcterms:W3CDTF">2015-10-23T05:01:00Z</dcterms:modified>
</cp:coreProperties>
</file>