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T:\AER\Opex modelling\CAM and Capitalisation policy review\Consultation 2022\SensitivityAnalysis Table 6 - for publication\Deriveddata\"/>
    </mc:Choice>
  </mc:AlternateContent>
  <bookViews>
    <workbookView xWindow="13910" yWindow="140" windowWidth="14490" windowHeight="15120"/>
  </bookViews>
  <sheets>
    <sheet name="Readme" sheetId="7" r:id="rId1"/>
    <sheet name="Table_FP" sheetId="3" r:id="rId2"/>
    <sheet name="ES_FP" sheetId="1" r:id="rId3"/>
    <sheet name="ES2_FP" sheetId="10" r:id="rId4"/>
    <sheet name="Monotonicity_FP" sheetId="15" r:id="rId5"/>
    <sheet name="ES_results_FP" sheetId="16" state="hidden" r:id="rId6"/>
    <sheet name="ES_results_FP_revised" sheetId="20" r:id="rId7"/>
    <sheet name="Table_SP" sheetId="4" r:id="rId8"/>
    <sheet name="ES_SP" sheetId="2" r:id="rId9"/>
    <sheet name="ES2_SP" sheetId="8" r:id="rId10"/>
    <sheet name="Monotonicity_SP" sheetId="17" r:id="rId11"/>
    <sheet name="ES_results_SP_revised" sheetId="19" r:id="rId12"/>
    <sheet name="Efficiency scores Option 2" sheetId="21" r:id="rId13"/>
  </sheets>
  <definedNames>
    <definedName name="_ftn1" localSheetId="11">ES_results_SP_revised!$AP$41</definedName>
    <definedName name="_ftnref1" localSheetId="11">ES_results_SP_revised!$AP$24</definedName>
    <definedName name="_Ref111174697" localSheetId="11">ES_results_SP_revised!$AP$24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29" i="19" l="1"/>
  <c r="AU30" i="19"/>
  <c r="AU31" i="19"/>
  <c r="AU32" i="19"/>
  <c r="AU33" i="19"/>
  <c r="AU34" i="19"/>
  <c r="AU35" i="19"/>
  <c r="AU36" i="19"/>
  <c r="AU37" i="19"/>
  <c r="AU38" i="19"/>
  <c r="AU27" i="19"/>
  <c r="AU28" i="19"/>
  <c r="AU26" i="19"/>
  <c r="AT29" i="19"/>
  <c r="AT30" i="19"/>
  <c r="AT31" i="19"/>
  <c r="AT32" i="19"/>
  <c r="AT33" i="19"/>
  <c r="AT34" i="19"/>
  <c r="AT35" i="19"/>
  <c r="AT36" i="19"/>
  <c r="AT37" i="19"/>
  <c r="AT38" i="19"/>
  <c r="AT27" i="19"/>
  <c r="AT28" i="19"/>
  <c r="AT26" i="19"/>
  <c r="AS32" i="19"/>
  <c r="AS33" i="19"/>
  <c r="AS34" i="19"/>
  <c r="AS35" i="19"/>
  <c r="AS36" i="19"/>
  <c r="AS37" i="19"/>
  <c r="AS38" i="19"/>
  <c r="AS29" i="19"/>
  <c r="AS30" i="19"/>
  <c r="AS31" i="19"/>
  <c r="AS27" i="19"/>
  <c r="AS28" i="19"/>
  <c r="AS26" i="19"/>
  <c r="AR35" i="19"/>
  <c r="AR36" i="19"/>
  <c r="AR37" i="19"/>
  <c r="AR38" i="19"/>
  <c r="AR31" i="19"/>
  <c r="AR32" i="19"/>
  <c r="AR33" i="19"/>
  <c r="AR34" i="19"/>
  <c r="AR27" i="19"/>
  <c r="AR28" i="19"/>
  <c r="AR29" i="19"/>
  <c r="AR30" i="19"/>
  <c r="AR26" i="19"/>
  <c r="AQ33" i="19"/>
  <c r="AQ34" i="19"/>
  <c r="AQ35" i="19"/>
  <c r="AQ36" i="19"/>
  <c r="AQ37" i="19"/>
  <c r="AQ38" i="19"/>
  <c r="AQ30" i="19"/>
  <c r="AQ31" i="19"/>
  <c r="AQ32" i="19"/>
  <c r="AQ27" i="19"/>
  <c r="AQ28" i="19"/>
  <c r="AQ29" i="19"/>
  <c r="AQ26" i="19"/>
  <c r="C7" i="19" l="1"/>
  <c r="C8" i="19"/>
  <c r="C9" i="19"/>
  <c r="C10" i="19"/>
  <c r="C11" i="19"/>
  <c r="C12" i="19"/>
  <c r="C13" i="19"/>
  <c r="C14" i="19"/>
  <c r="C15" i="19"/>
  <c r="C16" i="19"/>
  <c r="C17" i="19"/>
  <c r="C6" i="19"/>
  <c r="Q6" i="19"/>
  <c r="Q7" i="19"/>
  <c r="Q8" i="19"/>
  <c r="Q9" i="19"/>
  <c r="Q10" i="19"/>
  <c r="Q11" i="19"/>
  <c r="Q12" i="19"/>
  <c r="Q13" i="19"/>
  <c r="Q14" i="19"/>
  <c r="Q15" i="19"/>
  <c r="Q16" i="19"/>
  <c r="Q17" i="19"/>
  <c r="Q18" i="19"/>
  <c r="Q19" i="19"/>
  <c r="AA6" i="19"/>
  <c r="AA7" i="19"/>
  <c r="AA8" i="19"/>
  <c r="AA9" i="19"/>
  <c r="AA10" i="19"/>
  <c r="AA11" i="19"/>
  <c r="AA12" i="19"/>
  <c r="AA13" i="19"/>
  <c r="AA14" i="19"/>
  <c r="AA15" i="19"/>
  <c r="AA16" i="19"/>
  <c r="AA17" i="19"/>
  <c r="AA18" i="19"/>
  <c r="AA19" i="19"/>
  <c r="L7" i="19"/>
  <c r="V7" i="19"/>
  <c r="AF7" i="19"/>
  <c r="E7" i="19"/>
  <c r="F7" i="19"/>
  <c r="AM7" i="19"/>
  <c r="L6" i="19"/>
  <c r="V6" i="19"/>
  <c r="AF6" i="19"/>
  <c r="E6" i="19"/>
  <c r="F6" i="19"/>
  <c r="AM6" i="19"/>
  <c r="L8" i="19"/>
  <c r="V8" i="19"/>
  <c r="AF8" i="19"/>
  <c r="E8" i="19"/>
  <c r="F8" i="19"/>
  <c r="AM8" i="19"/>
  <c r="L9" i="19"/>
  <c r="V9" i="19"/>
  <c r="AF9" i="19"/>
  <c r="E9" i="19"/>
  <c r="F9" i="19"/>
  <c r="AM9" i="19"/>
  <c r="L10" i="19"/>
  <c r="V10" i="19"/>
  <c r="AF10" i="19"/>
  <c r="E10" i="19"/>
  <c r="F10" i="19"/>
  <c r="AM10" i="19"/>
  <c r="L11" i="19"/>
  <c r="V11" i="19"/>
  <c r="AF11" i="19"/>
  <c r="E11" i="19"/>
  <c r="F11" i="19"/>
  <c r="AM11" i="19"/>
  <c r="L12" i="19"/>
  <c r="V12" i="19"/>
  <c r="AF12" i="19"/>
  <c r="E12" i="19"/>
  <c r="F12" i="19"/>
  <c r="AM12" i="19"/>
  <c r="L13" i="19"/>
  <c r="V13" i="19"/>
  <c r="AF13" i="19"/>
  <c r="E13" i="19"/>
  <c r="F13" i="19"/>
  <c r="AM13" i="19"/>
  <c r="L14" i="19"/>
  <c r="V14" i="19"/>
  <c r="AF14" i="19"/>
  <c r="E14" i="19"/>
  <c r="F14" i="19"/>
  <c r="AM14" i="19"/>
  <c r="L15" i="19"/>
  <c r="V15" i="19"/>
  <c r="AF15" i="19"/>
  <c r="E15" i="19"/>
  <c r="F15" i="19"/>
  <c r="AM15" i="19"/>
  <c r="L16" i="19"/>
  <c r="V16" i="19"/>
  <c r="AF16" i="19"/>
  <c r="E16" i="19"/>
  <c r="F16" i="19"/>
  <c r="AM16" i="19"/>
  <c r="L17" i="19"/>
  <c r="V17" i="19"/>
  <c r="AF17" i="19"/>
  <c r="E17" i="19"/>
  <c r="F17" i="19"/>
  <c r="AM17" i="19"/>
  <c r="L18" i="19"/>
  <c r="V18" i="19"/>
  <c r="AF18" i="19"/>
  <c r="C18" i="19"/>
  <c r="E18" i="19"/>
  <c r="F18" i="19"/>
  <c r="AM18" i="19"/>
  <c r="AR7" i="19"/>
  <c r="AK7" i="19"/>
  <c r="AL7" i="19"/>
  <c r="AQ7" i="19"/>
  <c r="AK6" i="19"/>
  <c r="AL6" i="19"/>
  <c r="AQ6" i="19"/>
  <c r="AK8" i="19"/>
  <c r="AL8" i="19"/>
  <c r="AQ8" i="19"/>
  <c r="AK9" i="19"/>
  <c r="AL9" i="19"/>
  <c r="AQ9" i="19"/>
  <c r="AK10" i="19"/>
  <c r="AL10" i="19"/>
  <c r="AQ10" i="19"/>
  <c r="AK11" i="19"/>
  <c r="AL11" i="19"/>
  <c r="AQ11" i="19"/>
  <c r="AK12" i="19"/>
  <c r="AL12" i="19"/>
  <c r="AQ12" i="19"/>
  <c r="AK13" i="19"/>
  <c r="AL13" i="19"/>
  <c r="AQ13" i="19"/>
  <c r="AK14" i="19"/>
  <c r="AL14" i="19"/>
  <c r="AQ14" i="19"/>
  <c r="AK15" i="19"/>
  <c r="AL15" i="19"/>
  <c r="AQ15" i="19"/>
  <c r="AK16" i="19"/>
  <c r="AL16" i="19"/>
  <c r="AQ16" i="19"/>
  <c r="AK17" i="19"/>
  <c r="AL17" i="19"/>
  <c r="AQ17" i="19"/>
  <c r="AK18" i="19"/>
  <c r="AL18" i="19"/>
  <c r="AQ18" i="19"/>
  <c r="AV7" i="19"/>
  <c r="R6" i="19"/>
  <c r="R7" i="19"/>
  <c r="R8" i="19"/>
  <c r="R9" i="19"/>
  <c r="R10" i="19"/>
  <c r="R11" i="19"/>
  <c r="R12" i="19"/>
  <c r="R13" i="19"/>
  <c r="R14" i="19"/>
  <c r="R15" i="19"/>
  <c r="R16" i="19"/>
  <c r="R17" i="19"/>
  <c r="R18" i="19"/>
  <c r="R19" i="19"/>
  <c r="AB6" i="19"/>
  <c r="AB7" i="19"/>
  <c r="AB8" i="19"/>
  <c r="AB9" i="19"/>
  <c r="AB10" i="19"/>
  <c r="AB11" i="19"/>
  <c r="AB12" i="19"/>
  <c r="AB13" i="19"/>
  <c r="AB14" i="19"/>
  <c r="AB15" i="19"/>
  <c r="AB16" i="19"/>
  <c r="AB17" i="19"/>
  <c r="AB18" i="19"/>
  <c r="AB19" i="19"/>
  <c r="M7" i="19"/>
  <c r="W7" i="19"/>
  <c r="AG7" i="19"/>
  <c r="H7" i="19"/>
  <c r="J7" i="19"/>
  <c r="K7" i="19"/>
  <c r="AN7" i="19"/>
  <c r="M6" i="19"/>
  <c r="W6" i="19"/>
  <c r="AG6" i="19"/>
  <c r="H6" i="19"/>
  <c r="J6" i="19"/>
  <c r="K6" i="19"/>
  <c r="AN6" i="19"/>
  <c r="M8" i="19"/>
  <c r="W8" i="19"/>
  <c r="AG8" i="19"/>
  <c r="H8" i="19"/>
  <c r="J8" i="19"/>
  <c r="K8" i="19"/>
  <c r="AN8" i="19"/>
  <c r="M9" i="19"/>
  <c r="W9" i="19"/>
  <c r="AG9" i="19"/>
  <c r="H9" i="19"/>
  <c r="J9" i="19"/>
  <c r="K9" i="19"/>
  <c r="AN9" i="19"/>
  <c r="M10" i="19"/>
  <c r="W10" i="19"/>
  <c r="AG10" i="19"/>
  <c r="H10" i="19"/>
  <c r="J10" i="19"/>
  <c r="K10" i="19"/>
  <c r="AN10" i="19"/>
  <c r="M11" i="19"/>
  <c r="W11" i="19"/>
  <c r="AG11" i="19"/>
  <c r="H11" i="19"/>
  <c r="J11" i="19"/>
  <c r="K11" i="19"/>
  <c r="AN11" i="19"/>
  <c r="M12" i="19"/>
  <c r="W12" i="19"/>
  <c r="AG12" i="19"/>
  <c r="H12" i="19"/>
  <c r="J12" i="19"/>
  <c r="K12" i="19"/>
  <c r="AN12" i="19"/>
  <c r="M13" i="19"/>
  <c r="W13" i="19"/>
  <c r="AG13" i="19"/>
  <c r="H13" i="19"/>
  <c r="J13" i="19"/>
  <c r="K13" i="19"/>
  <c r="AN13" i="19"/>
  <c r="M14" i="19"/>
  <c r="W14" i="19"/>
  <c r="AG14" i="19"/>
  <c r="H14" i="19"/>
  <c r="J14" i="19"/>
  <c r="K14" i="19"/>
  <c r="AN14" i="19"/>
  <c r="M15" i="19"/>
  <c r="W15" i="19"/>
  <c r="AG15" i="19"/>
  <c r="H15" i="19"/>
  <c r="J15" i="19"/>
  <c r="K15" i="19"/>
  <c r="AN15" i="19"/>
  <c r="M16" i="19"/>
  <c r="W16" i="19"/>
  <c r="AG16" i="19"/>
  <c r="H16" i="19"/>
  <c r="J16" i="19"/>
  <c r="K16" i="19"/>
  <c r="AN16" i="19"/>
  <c r="M17" i="19"/>
  <c r="W17" i="19"/>
  <c r="AG17" i="19"/>
  <c r="H17" i="19"/>
  <c r="J17" i="19"/>
  <c r="K17" i="19"/>
  <c r="AN17" i="19"/>
  <c r="M18" i="19"/>
  <c r="W18" i="19"/>
  <c r="AG18" i="19"/>
  <c r="H18" i="19"/>
  <c r="J18" i="19"/>
  <c r="K18" i="19"/>
  <c r="AN18" i="19"/>
  <c r="AS7" i="19"/>
  <c r="S6" i="19"/>
  <c r="S7" i="19"/>
  <c r="S8" i="19"/>
  <c r="S9" i="19"/>
  <c r="S10" i="19"/>
  <c r="S11" i="19"/>
  <c r="S12" i="19"/>
  <c r="S13" i="19"/>
  <c r="S14" i="19"/>
  <c r="S15" i="19"/>
  <c r="S16" i="19"/>
  <c r="S17" i="19"/>
  <c r="S18" i="19"/>
  <c r="S19" i="19"/>
  <c r="AC6" i="19"/>
  <c r="AC7" i="19"/>
  <c r="AC8" i="19"/>
  <c r="AC9" i="19"/>
  <c r="AC10" i="19"/>
  <c r="AC11" i="19"/>
  <c r="AC12" i="19"/>
  <c r="AC13" i="19"/>
  <c r="AC14" i="19"/>
  <c r="AC15" i="19"/>
  <c r="AC16" i="19"/>
  <c r="AC17" i="19"/>
  <c r="AC18" i="19"/>
  <c r="AC19" i="19"/>
  <c r="N7" i="19"/>
  <c r="X7" i="19"/>
  <c r="AH7" i="19"/>
  <c r="T6" i="19"/>
  <c r="T7" i="19"/>
  <c r="T8" i="19"/>
  <c r="T9" i="19"/>
  <c r="T10" i="19"/>
  <c r="T11" i="19"/>
  <c r="T12" i="19"/>
  <c r="T13" i="19"/>
  <c r="T14" i="19"/>
  <c r="T15" i="19"/>
  <c r="T16" i="19"/>
  <c r="T17" i="19"/>
  <c r="T18" i="19"/>
  <c r="T19" i="19"/>
  <c r="AD6" i="19"/>
  <c r="AD7" i="19"/>
  <c r="AD8" i="19"/>
  <c r="AD9" i="19"/>
  <c r="AD10" i="19"/>
  <c r="AD11" i="19"/>
  <c r="AD12" i="19"/>
  <c r="AD13" i="19"/>
  <c r="AD14" i="19"/>
  <c r="AD15" i="19"/>
  <c r="AD16" i="19"/>
  <c r="AD17" i="19"/>
  <c r="AD18" i="19"/>
  <c r="AD19" i="19"/>
  <c r="O7" i="19"/>
  <c r="Y7" i="19"/>
  <c r="AI7" i="19"/>
  <c r="AO7" i="19"/>
  <c r="N6" i="19"/>
  <c r="X6" i="19"/>
  <c r="AH6" i="19"/>
  <c r="O6" i="19"/>
  <c r="Y6" i="19"/>
  <c r="AI6" i="19"/>
  <c r="AO6" i="19"/>
  <c r="N8" i="19"/>
  <c r="X8" i="19"/>
  <c r="AH8" i="19"/>
  <c r="O8" i="19"/>
  <c r="Y8" i="19"/>
  <c r="AI8" i="19"/>
  <c r="AO8" i="19"/>
  <c r="N9" i="19"/>
  <c r="X9" i="19"/>
  <c r="AH9" i="19"/>
  <c r="O9" i="19"/>
  <c r="Y9" i="19"/>
  <c r="AI9" i="19"/>
  <c r="AO9" i="19"/>
  <c r="N10" i="19"/>
  <c r="X10" i="19"/>
  <c r="AH10" i="19"/>
  <c r="O10" i="19"/>
  <c r="Y10" i="19"/>
  <c r="AI10" i="19"/>
  <c r="AO10" i="19"/>
  <c r="N11" i="19"/>
  <c r="X11" i="19"/>
  <c r="AH11" i="19"/>
  <c r="O11" i="19"/>
  <c r="Y11" i="19"/>
  <c r="AI11" i="19"/>
  <c r="AO11" i="19"/>
  <c r="N12" i="19"/>
  <c r="X12" i="19"/>
  <c r="AH12" i="19"/>
  <c r="O12" i="19"/>
  <c r="Y12" i="19"/>
  <c r="AI12" i="19"/>
  <c r="AO12" i="19"/>
  <c r="N13" i="19"/>
  <c r="X13" i="19"/>
  <c r="AH13" i="19"/>
  <c r="O13" i="19"/>
  <c r="Y13" i="19"/>
  <c r="AI13" i="19"/>
  <c r="AO13" i="19"/>
  <c r="N14" i="19"/>
  <c r="X14" i="19"/>
  <c r="AH14" i="19"/>
  <c r="O14" i="19"/>
  <c r="Y14" i="19"/>
  <c r="AI14" i="19"/>
  <c r="AO14" i="19"/>
  <c r="N15" i="19"/>
  <c r="X15" i="19"/>
  <c r="AH15" i="19"/>
  <c r="O15" i="19"/>
  <c r="Y15" i="19"/>
  <c r="AI15" i="19"/>
  <c r="AO15" i="19"/>
  <c r="N16" i="19"/>
  <c r="X16" i="19"/>
  <c r="AH16" i="19"/>
  <c r="O16" i="19"/>
  <c r="Y16" i="19"/>
  <c r="AI16" i="19"/>
  <c r="AO16" i="19"/>
  <c r="N17" i="19"/>
  <c r="X17" i="19"/>
  <c r="AH17" i="19"/>
  <c r="O17" i="19"/>
  <c r="Y17" i="19"/>
  <c r="AI17" i="19"/>
  <c r="AO17" i="19"/>
  <c r="N18" i="19"/>
  <c r="X18" i="19"/>
  <c r="AH18" i="19"/>
  <c r="O18" i="19"/>
  <c r="Y18" i="19"/>
  <c r="AI18" i="19"/>
  <c r="AO18" i="19"/>
  <c r="AT7" i="19"/>
  <c r="U6" i="19"/>
  <c r="U7" i="19"/>
  <c r="U8" i="19"/>
  <c r="U9" i="19"/>
  <c r="U10" i="19"/>
  <c r="U11" i="19"/>
  <c r="U12" i="19"/>
  <c r="U13" i="19"/>
  <c r="U14" i="19"/>
  <c r="U15" i="19"/>
  <c r="U16" i="19"/>
  <c r="U17" i="19"/>
  <c r="U18" i="19"/>
  <c r="U19" i="19"/>
  <c r="AE6" i="19"/>
  <c r="AE7" i="19"/>
  <c r="AE8" i="19"/>
  <c r="AE9" i="19"/>
  <c r="AE10" i="19"/>
  <c r="AE11" i="19"/>
  <c r="AE12" i="19"/>
  <c r="AE13" i="19"/>
  <c r="AE14" i="19"/>
  <c r="AE15" i="19"/>
  <c r="AE16" i="19"/>
  <c r="AE17" i="19"/>
  <c r="AE18" i="19"/>
  <c r="AE19" i="19"/>
  <c r="P7" i="19"/>
  <c r="Z7" i="19"/>
  <c r="AJ7" i="19"/>
  <c r="AP7" i="19"/>
  <c r="P6" i="19"/>
  <c r="Z6" i="19"/>
  <c r="AJ6" i="19"/>
  <c r="AP6" i="19"/>
  <c r="P8" i="19"/>
  <c r="Z8" i="19"/>
  <c r="AJ8" i="19"/>
  <c r="AP8" i="19"/>
  <c r="P9" i="19"/>
  <c r="Z9" i="19"/>
  <c r="AJ9" i="19"/>
  <c r="AP9" i="19"/>
  <c r="P10" i="19"/>
  <c r="Z10" i="19"/>
  <c r="AJ10" i="19"/>
  <c r="AP10" i="19"/>
  <c r="P11" i="19"/>
  <c r="Z11" i="19"/>
  <c r="AJ11" i="19"/>
  <c r="AP11" i="19"/>
  <c r="P12" i="19"/>
  <c r="Z12" i="19"/>
  <c r="AJ12" i="19"/>
  <c r="AP12" i="19"/>
  <c r="P13" i="19"/>
  <c r="Z13" i="19"/>
  <c r="AJ13" i="19"/>
  <c r="AP13" i="19"/>
  <c r="P14" i="19"/>
  <c r="Z14" i="19"/>
  <c r="AJ14" i="19"/>
  <c r="AP14" i="19"/>
  <c r="P15" i="19"/>
  <c r="Z15" i="19"/>
  <c r="AJ15" i="19"/>
  <c r="AP15" i="19"/>
  <c r="P16" i="19"/>
  <c r="Z16" i="19"/>
  <c r="AJ16" i="19"/>
  <c r="AP16" i="19"/>
  <c r="P17" i="19"/>
  <c r="Z17" i="19"/>
  <c r="AJ17" i="19"/>
  <c r="AP17" i="19"/>
  <c r="P18" i="19"/>
  <c r="Z18" i="19"/>
  <c r="AJ18" i="19"/>
  <c r="AP18" i="19"/>
  <c r="AU7" i="19"/>
  <c r="AR8" i="19"/>
  <c r="AV8" i="19"/>
  <c r="AS8" i="19"/>
  <c r="AT8" i="19"/>
  <c r="AU8" i="19"/>
  <c r="AR9" i="19"/>
  <c r="AV9" i="19"/>
  <c r="AS9" i="19"/>
  <c r="AT9" i="19"/>
  <c r="AU9" i="19"/>
  <c r="AR10" i="19"/>
  <c r="AV10" i="19"/>
  <c r="AS10" i="19"/>
  <c r="AT10" i="19"/>
  <c r="AU10" i="19"/>
  <c r="AR11" i="19"/>
  <c r="AV11" i="19"/>
  <c r="AS11" i="19"/>
  <c r="AT11" i="19"/>
  <c r="AU11" i="19"/>
  <c r="AR12" i="19"/>
  <c r="AR57" i="19"/>
  <c r="AV12" i="19"/>
  <c r="AS57" i="19"/>
  <c r="AS12" i="19"/>
  <c r="AT57" i="19"/>
  <c r="AT12" i="19"/>
  <c r="AU57" i="19"/>
  <c r="AU12" i="19"/>
  <c r="AV57" i="19"/>
  <c r="AR13" i="19"/>
  <c r="AR58" i="19"/>
  <c r="AV13" i="19"/>
  <c r="AS58" i="19"/>
  <c r="AS13" i="19"/>
  <c r="AT58" i="19"/>
  <c r="AT13" i="19"/>
  <c r="AU58" i="19"/>
  <c r="AU13" i="19"/>
  <c r="AV58" i="19"/>
  <c r="AR14" i="19"/>
  <c r="AR59" i="19"/>
  <c r="AV14" i="19"/>
  <c r="AS59" i="19"/>
  <c r="AS14" i="19"/>
  <c r="AT59" i="19"/>
  <c r="AT14" i="19"/>
  <c r="AU59" i="19"/>
  <c r="AU14" i="19"/>
  <c r="AV59" i="19"/>
  <c r="AR15" i="19"/>
  <c r="AR60" i="19"/>
  <c r="AV15" i="19"/>
  <c r="AS60" i="19"/>
  <c r="AS15" i="19"/>
  <c r="AT60" i="19"/>
  <c r="AT15" i="19"/>
  <c r="AU60" i="19"/>
  <c r="AU15" i="19"/>
  <c r="AV60" i="19"/>
  <c r="AR16" i="19"/>
  <c r="AR61" i="19"/>
  <c r="AV16" i="19"/>
  <c r="AS61" i="19"/>
  <c r="AS16" i="19"/>
  <c r="AT61" i="19"/>
  <c r="AT16" i="19"/>
  <c r="AU61" i="19"/>
  <c r="AU16" i="19"/>
  <c r="AV61" i="19"/>
  <c r="AR17" i="19"/>
  <c r="AR62" i="19"/>
  <c r="AV17" i="19"/>
  <c r="AS62" i="19"/>
  <c r="AS17" i="19"/>
  <c r="AT62" i="19"/>
  <c r="AT17" i="19"/>
  <c r="AU62" i="19"/>
  <c r="AU17" i="19"/>
  <c r="AV62" i="19"/>
  <c r="AU6" i="19"/>
  <c r="AT6" i="19"/>
  <c r="AS6" i="19"/>
  <c r="AV6" i="19"/>
  <c r="AR6" i="19"/>
  <c r="L9" i="21"/>
  <c r="L10" i="21"/>
  <c r="L11" i="21"/>
  <c r="L12" i="21"/>
  <c r="L13" i="21"/>
  <c r="L14" i="21"/>
  <c r="L15" i="21"/>
  <c r="L16" i="21"/>
  <c r="L17" i="21"/>
  <c r="L18" i="21"/>
  <c r="L19" i="21"/>
  <c r="G19" i="21"/>
  <c r="G14" i="21"/>
  <c r="G12" i="21"/>
  <c r="G9" i="21"/>
  <c r="G26" i="21"/>
  <c r="L26" i="21"/>
  <c r="AW6" i="19"/>
  <c r="L27" i="21"/>
  <c r="L28" i="21"/>
  <c r="L29" i="21"/>
  <c r="L30" i="21"/>
  <c r="L31" i="21"/>
  <c r="L32" i="21"/>
  <c r="L33" i="21"/>
  <c r="L34" i="21"/>
  <c r="L35" i="21"/>
  <c r="L36" i="21"/>
  <c r="L37" i="21"/>
  <c r="L38" i="21"/>
  <c r="G7" i="21"/>
  <c r="AI6" i="20"/>
  <c r="L7" i="21"/>
  <c r="AH6" i="20"/>
  <c r="AM6" i="20"/>
  <c r="L8" i="21"/>
  <c r="AH7" i="20"/>
  <c r="AH8" i="20"/>
  <c r="AH9" i="20"/>
  <c r="AH10" i="20"/>
  <c r="AH11" i="20"/>
  <c r="AH12" i="20"/>
  <c r="AH13" i="20"/>
  <c r="AH14" i="20"/>
  <c r="AH15" i="20"/>
  <c r="AH16" i="20"/>
  <c r="AH17" i="20"/>
  <c r="AH18" i="20"/>
  <c r="O4" i="8"/>
  <c r="O5" i="8"/>
  <c r="O6" i="8"/>
  <c r="O7" i="8"/>
  <c r="O8" i="8"/>
  <c r="O9" i="8"/>
  <c r="O10" i="8"/>
  <c r="O11" i="8"/>
  <c r="O12" i="8"/>
  <c r="O13" i="8"/>
  <c r="O14" i="8"/>
  <c r="O15" i="8"/>
  <c r="O16" i="8"/>
  <c r="P4" i="8"/>
  <c r="P9" i="8"/>
  <c r="P10" i="8"/>
  <c r="P12" i="8"/>
  <c r="P13" i="8"/>
  <c r="P15" i="8"/>
  <c r="E4" i="8"/>
  <c r="E5" i="8"/>
  <c r="E6" i="8"/>
  <c r="E7" i="8"/>
  <c r="E8" i="8"/>
  <c r="E9" i="8"/>
  <c r="E10" i="8"/>
  <c r="E11" i="8"/>
  <c r="E12" i="8"/>
  <c r="E13" i="8"/>
  <c r="E14" i="8"/>
  <c r="E15" i="8"/>
  <c r="E16" i="8"/>
  <c r="F5" i="8"/>
  <c r="F4" i="8"/>
  <c r="F6" i="8"/>
  <c r="F7" i="8"/>
  <c r="F8" i="8"/>
  <c r="F9" i="8"/>
  <c r="F10" i="8"/>
  <c r="F11" i="8"/>
  <c r="F12" i="8"/>
  <c r="F13" i="8"/>
  <c r="F14" i="8"/>
  <c r="F15" i="8"/>
  <c r="F16" i="8"/>
  <c r="M4" i="8"/>
  <c r="M5" i="8"/>
  <c r="M6" i="8"/>
  <c r="M7" i="8"/>
  <c r="M8" i="8"/>
  <c r="M9" i="8"/>
  <c r="M10" i="8"/>
  <c r="M11" i="8"/>
  <c r="M12" i="8"/>
  <c r="M13" i="8"/>
  <c r="M14" i="8"/>
  <c r="M15" i="8"/>
  <c r="M16" i="8"/>
  <c r="N4" i="8"/>
  <c r="N9" i="8"/>
  <c r="N10" i="8"/>
  <c r="N12" i="8"/>
  <c r="N13" i="8"/>
  <c r="N15" i="8"/>
  <c r="C4" i="8"/>
  <c r="C5" i="8"/>
  <c r="C6" i="8"/>
  <c r="C7" i="8"/>
  <c r="C8" i="8"/>
  <c r="C9" i="8"/>
  <c r="C10" i="8"/>
  <c r="C11" i="8"/>
  <c r="C12" i="8"/>
  <c r="C13" i="8"/>
  <c r="C14" i="8"/>
  <c r="C15" i="8"/>
  <c r="C16" i="8"/>
  <c r="D5" i="8"/>
  <c r="D4" i="8"/>
  <c r="D6" i="8"/>
  <c r="D7" i="8"/>
  <c r="D8" i="8"/>
  <c r="D9" i="8"/>
  <c r="D10" i="8"/>
  <c r="D11" i="8"/>
  <c r="D12" i="8"/>
  <c r="D13" i="8"/>
  <c r="D14" i="8"/>
  <c r="D15" i="8"/>
  <c r="D16" i="8"/>
  <c r="AW7" i="19"/>
  <c r="O7" i="20"/>
  <c r="S7" i="20"/>
  <c r="E4" i="10"/>
  <c r="E5" i="10"/>
  <c r="E6" i="10"/>
  <c r="E7" i="10"/>
  <c r="E8" i="10"/>
  <c r="E9" i="10"/>
  <c r="E10" i="10"/>
  <c r="E11" i="10"/>
  <c r="E12" i="10"/>
  <c r="E13" i="10"/>
  <c r="E14" i="10"/>
  <c r="E15" i="10"/>
  <c r="E16" i="10"/>
  <c r="F5" i="10"/>
  <c r="W7" i="20"/>
  <c r="M4" i="10"/>
  <c r="M5" i="10"/>
  <c r="M6" i="10"/>
  <c r="M7" i="10"/>
  <c r="M8" i="10"/>
  <c r="M9" i="10"/>
  <c r="M10" i="10"/>
  <c r="M11" i="10"/>
  <c r="M12" i="10"/>
  <c r="M13" i="10"/>
  <c r="M14" i="10"/>
  <c r="M15" i="10"/>
  <c r="M16" i="10"/>
  <c r="N5" i="10"/>
  <c r="AA7" i="20"/>
  <c r="AE7" i="20"/>
  <c r="H7" i="20"/>
  <c r="J7" i="20"/>
  <c r="K7" i="20"/>
  <c r="AK7" i="20"/>
  <c r="O6" i="20"/>
  <c r="S6" i="20"/>
  <c r="F4" i="10"/>
  <c r="W6" i="20"/>
  <c r="N4" i="10"/>
  <c r="AA6" i="20"/>
  <c r="AE6" i="20"/>
  <c r="H6" i="20"/>
  <c r="J6" i="20"/>
  <c r="K6" i="20"/>
  <c r="AK6" i="20"/>
  <c r="O8" i="20"/>
  <c r="S8" i="20"/>
  <c r="F6" i="10"/>
  <c r="W8" i="20"/>
  <c r="AA8" i="20"/>
  <c r="AE8" i="20"/>
  <c r="H8" i="20"/>
  <c r="J8" i="20"/>
  <c r="K8" i="20"/>
  <c r="AK8" i="20"/>
  <c r="O9" i="20"/>
  <c r="S9" i="20"/>
  <c r="F7" i="10"/>
  <c r="W9" i="20"/>
  <c r="N7" i="10"/>
  <c r="AA9" i="20"/>
  <c r="AE9" i="20"/>
  <c r="H9" i="20"/>
  <c r="J9" i="20"/>
  <c r="K9" i="20"/>
  <c r="AK9" i="20"/>
  <c r="O10" i="20"/>
  <c r="S10" i="20"/>
  <c r="F8" i="10"/>
  <c r="W10" i="20"/>
  <c r="N8" i="10"/>
  <c r="AA10" i="20"/>
  <c r="AE10" i="20"/>
  <c r="H10" i="20"/>
  <c r="J10" i="20"/>
  <c r="K10" i="20"/>
  <c r="AK10" i="20"/>
  <c r="O11" i="20"/>
  <c r="S11" i="20"/>
  <c r="F9" i="10"/>
  <c r="W11" i="20"/>
  <c r="N9" i="10"/>
  <c r="AA11" i="20"/>
  <c r="AE11" i="20"/>
  <c r="H11" i="20"/>
  <c r="J11" i="20"/>
  <c r="K11" i="20"/>
  <c r="AK11" i="20"/>
  <c r="O12" i="20"/>
  <c r="S12" i="20"/>
  <c r="F10" i="10"/>
  <c r="W12" i="20"/>
  <c r="N10" i="10"/>
  <c r="AA12" i="20"/>
  <c r="AE12" i="20"/>
  <c r="H12" i="20"/>
  <c r="J12" i="20"/>
  <c r="K12" i="20"/>
  <c r="AK12" i="20"/>
  <c r="O13" i="20"/>
  <c r="S13" i="20"/>
  <c r="F11" i="10"/>
  <c r="W13" i="20"/>
  <c r="AA13" i="20"/>
  <c r="AE13" i="20"/>
  <c r="H13" i="20"/>
  <c r="J13" i="20"/>
  <c r="K13" i="20"/>
  <c r="AK13" i="20"/>
  <c r="O14" i="20"/>
  <c r="S14" i="20"/>
  <c r="F12" i="10"/>
  <c r="W14" i="20"/>
  <c r="N12" i="10"/>
  <c r="AA14" i="20"/>
  <c r="AE14" i="20"/>
  <c r="H14" i="20"/>
  <c r="J14" i="20"/>
  <c r="K14" i="20"/>
  <c r="AK14" i="20"/>
  <c r="O15" i="20"/>
  <c r="S15" i="20"/>
  <c r="F13" i="10"/>
  <c r="W15" i="20"/>
  <c r="N13" i="10"/>
  <c r="AA15" i="20"/>
  <c r="AE15" i="20"/>
  <c r="H15" i="20"/>
  <c r="J15" i="20"/>
  <c r="K15" i="20"/>
  <c r="AK15" i="20"/>
  <c r="O16" i="20"/>
  <c r="S16" i="20"/>
  <c r="F14" i="10"/>
  <c r="W16" i="20"/>
  <c r="N14" i="10"/>
  <c r="AA16" i="20"/>
  <c r="AE16" i="20"/>
  <c r="H16" i="20"/>
  <c r="J16" i="20"/>
  <c r="K16" i="20"/>
  <c r="AK16" i="20"/>
  <c r="O17" i="20"/>
  <c r="S17" i="20"/>
  <c r="F15" i="10"/>
  <c r="W17" i="20"/>
  <c r="N15" i="10"/>
  <c r="AA17" i="20"/>
  <c r="AE17" i="20"/>
  <c r="H17" i="20"/>
  <c r="J17" i="20"/>
  <c r="K17" i="20"/>
  <c r="AK17" i="20"/>
  <c r="O18" i="20"/>
  <c r="S18" i="20"/>
  <c r="F16" i="10"/>
  <c r="W18" i="20"/>
  <c r="AA18" i="20"/>
  <c r="AE18" i="20"/>
  <c r="H18" i="20"/>
  <c r="J18" i="20"/>
  <c r="K18" i="20"/>
  <c r="AK18" i="20"/>
  <c r="AO7" i="20"/>
  <c r="N7" i="20"/>
  <c r="R7" i="20"/>
  <c r="C4" i="10"/>
  <c r="C5" i="10"/>
  <c r="C6" i="10"/>
  <c r="C7" i="10"/>
  <c r="C8" i="10"/>
  <c r="C9" i="10"/>
  <c r="C10" i="10"/>
  <c r="C11" i="10"/>
  <c r="C12" i="10"/>
  <c r="C13" i="10"/>
  <c r="C14" i="10"/>
  <c r="C15" i="10"/>
  <c r="C16" i="10"/>
  <c r="D5" i="10"/>
  <c r="V7" i="20"/>
  <c r="K4" i="10"/>
  <c r="K5" i="10"/>
  <c r="K6" i="10"/>
  <c r="K7" i="10"/>
  <c r="K8" i="10"/>
  <c r="K9" i="10"/>
  <c r="K10" i="10"/>
  <c r="K11" i="10"/>
  <c r="K12" i="10"/>
  <c r="K13" i="10"/>
  <c r="K14" i="10"/>
  <c r="K15" i="10"/>
  <c r="K16" i="10"/>
  <c r="L5" i="10"/>
  <c r="Z7" i="20"/>
  <c r="AD7" i="20"/>
  <c r="C7" i="20"/>
  <c r="E7" i="20"/>
  <c r="F7" i="20"/>
  <c r="AJ7" i="20"/>
  <c r="N6" i="20"/>
  <c r="R6" i="20"/>
  <c r="D4" i="10"/>
  <c r="V6" i="20"/>
  <c r="L4" i="10"/>
  <c r="Z6" i="20"/>
  <c r="AD6" i="20"/>
  <c r="C6" i="20"/>
  <c r="E6" i="20"/>
  <c r="F6" i="20"/>
  <c r="AJ6" i="20"/>
  <c r="N8" i="20"/>
  <c r="R8" i="20"/>
  <c r="D6" i="10"/>
  <c r="V8" i="20"/>
  <c r="Z8" i="20"/>
  <c r="AD8" i="20"/>
  <c r="C8" i="20"/>
  <c r="E8" i="20"/>
  <c r="F8" i="20"/>
  <c r="AJ8" i="20"/>
  <c r="N9" i="20"/>
  <c r="R9" i="20"/>
  <c r="D7" i="10"/>
  <c r="V9" i="20"/>
  <c r="L7" i="10"/>
  <c r="Z9" i="20"/>
  <c r="AD9" i="20"/>
  <c r="C9" i="20"/>
  <c r="E9" i="20"/>
  <c r="F9" i="20"/>
  <c r="AJ9" i="20"/>
  <c r="N10" i="20"/>
  <c r="R10" i="20"/>
  <c r="D8" i="10"/>
  <c r="V10" i="20"/>
  <c r="L8" i="10"/>
  <c r="Z10" i="20"/>
  <c r="AD10" i="20"/>
  <c r="C10" i="20"/>
  <c r="E10" i="20"/>
  <c r="F10" i="20"/>
  <c r="AJ10" i="20"/>
  <c r="N11" i="20"/>
  <c r="R11" i="20"/>
  <c r="D9" i="10"/>
  <c r="V11" i="20"/>
  <c r="L9" i="10"/>
  <c r="Z11" i="20"/>
  <c r="AD11" i="20"/>
  <c r="C11" i="20"/>
  <c r="E11" i="20"/>
  <c r="F11" i="20"/>
  <c r="AJ11" i="20"/>
  <c r="N12" i="20"/>
  <c r="R12" i="20"/>
  <c r="D10" i="10"/>
  <c r="V12" i="20"/>
  <c r="L10" i="10"/>
  <c r="Z12" i="20"/>
  <c r="AD12" i="20"/>
  <c r="C12" i="20"/>
  <c r="E12" i="20"/>
  <c r="F12" i="20"/>
  <c r="AJ12" i="20"/>
  <c r="N13" i="20"/>
  <c r="R13" i="20"/>
  <c r="D11" i="10"/>
  <c r="V13" i="20"/>
  <c r="Z13" i="20"/>
  <c r="AD13" i="20"/>
  <c r="C13" i="20"/>
  <c r="E13" i="20"/>
  <c r="F13" i="20"/>
  <c r="AJ13" i="20"/>
  <c r="N14" i="20"/>
  <c r="R14" i="20"/>
  <c r="D12" i="10"/>
  <c r="V14" i="20"/>
  <c r="L12" i="10"/>
  <c r="Z14" i="20"/>
  <c r="AD14" i="20"/>
  <c r="C14" i="20"/>
  <c r="E14" i="20"/>
  <c r="F14" i="20"/>
  <c r="AJ14" i="20"/>
  <c r="N15" i="20"/>
  <c r="R15" i="20"/>
  <c r="D13" i="10"/>
  <c r="V15" i="20"/>
  <c r="L13" i="10"/>
  <c r="Z15" i="20"/>
  <c r="AD15" i="20"/>
  <c r="C15" i="20"/>
  <c r="E15" i="20"/>
  <c r="F15" i="20"/>
  <c r="AJ15" i="20"/>
  <c r="N16" i="20"/>
  <c r="R16" i="20"/>
  <c r="D14" i="10"/>
  <c r="V16" i="20"/>
  <c r="L14" i="10"/>
  <c r="Z16" i="20"/>
  <c r="AD16" i="20"/>
  <c r="C16" i="20"/>
  <c r="E16" i="20"/>
  <c r="F16" i="20"/>
  <c r="AJ16" i="20"/>
  <c r="N17" i="20"/>
  <c r="R17" i="20"/>
  <c r="D15" i="10"/>
  <c r="V17" i="20"/>
  <c r="L15" i="10"/>
  <c r="Z17" i="20"/>
  <c r="AD17" i="20"/>
  <c r="C17" i="20"/>
  <c r="E17" i="20"/>
  <c r="F17" i="20"/>
  <c r="AJ17" i="20"/>
  <c r="N18" i="20"/>
  <c r="R18" i="20"/>
  <c r="D16" i="10"/>
  <c r="V18" i="20"/>
  <c r="Z18" i="20"/>
  <c r="AD18" i="20"/>
  <c r="C18" i="20"/>
  <c r="E18" i="20"/>
  <c r="F18" i="20"/>
  <c r="AJ18" i="20"/>
  <c r="AN7" i="20"/>
  <c r="AR7" i="20"/>
  <c r="Q4" i="8"/>
  <c r="Q5" i="8"/>
  <c r="Q6" i="8"/>
  <c r="Q7" i="8"/>
  <c r="Q8" i="8"/>
  <c r="Q9" i="8"/>
  <c r="Q10" i="8"/>
  <c r="Q11" i="8"/>
  <c r="Q12" i="8"/>
  <c r="Q13" i="8"/>
  <c r="Q14" i="8"/>
  <c r="Q15" i="8"/>
  <c r="Q16" i="8"/>
  <c r="R9" i="8"/>
  <c r="R10" i="8"/>
  <c r="R13" i="8"/>
  <c r="R15" i="8"/>
  <c r="G4" i="8"/>
  <c r="G5" i="8"/>
  <c r="G6" i="8"/>
  <c r="G7" i="8"/>
  <c r="G8" i="8"/>
  <c r="G9" i="8"/>
  <c r="G10" i="8"/>
  <c r="G11" i="8"/>
  <c r="G12" i="8"/>
  <c r="G13" i="8"/>
  <c r="G14" i="8"/>
  <c r="G15" i="8"/>
  <c r="G16" i="8"/>
  <c r="H5" i="8"/>
  <c r="S4" i="8"/>
  <c r="S5" i="8"/>
  <c r="S6" i="8"/>
  <c r="S7" i="8"/>
  <c r="S8" i="8"/>
  <c r="S9" i="8"/>
  <c r="S10" i="8"/>
  <c r="S11" i="8"/>
  <c r="S12" i="8"/>
  <c r="S13" i="8"/>
  <c r="S14" i="8"/>
  <c r="S15" i="8"/>
  <c r="S16" i="8"/>
  <c r="T4" i="8"/>
  <c r="T7" i="8"/>
  <c r="T9" i="8"/>
  <c r="T10" i="8"/>
  <c r="T12" i="8"/>
  <c r="T13" i="8"/>
  <c r="T15" i="8"/>
  <c r="I4" i="8"/>
  <c r="I5" i="8"/>
  <c r="I6" i="8"/>
  <c r="I7" i="8"/>
  <c r="I8" i="8"/>
  <c r="I9" i="8"/>
  <c r="I10" i="8"/>
  <c r="I11" i="8"/>
  <c r="I12" i="8"/>
  <c r="I13" i="8"/>
  <c r="I14" i="8"/>
  <c r="I15" i="8"/>
  <c r="I16" i="8"/>
  <c r="J5" i="8"/>
  <c r="H4" i="8"/>
  <c r="J4" i="8"/>
  <c r="H6" i="8"/>
  <c r="J6" i="8"/>
  <c r="H7" i="8"/>
  <c r="J7" i="8"/>
  <c r="H8" i="8"/>
  <c r="J8" i="8"/>
  <c r="H9" i="8"/>
  <c r="J9" i="8"/>
  <c r="H10" i="8"/>
  <c r="J10" i="8"/>
  <c r="H11" i="8"/>
  <c r="J11" i="8"/>
  <c r="H12" i="8"/>
  <c r="J12" i="8"/>
  <c r="H13" i="8"/>
  <c r="J13" i="8"/>
  <c r="H14" i="8"/>
  <c r="J14" i="8"/>
  <c r="H15" i="8"/>
  <c r="J15" i="8"/>
  <c r="H16" i="8"/>
  <c r="J16" i="8"/>
  <c r="AX7" i="19"/>
  <c r="P7" i="20"/>
  <c r="T7" i="20"/>
  <c r="G4" i="10"/>
  <c r="G5" i="10"/>
  <c r="G6" i="10"/>
  <c r="G7" i="10"/>
  <c r="G8" i="10"/>
  <c r="G9" i="10"/>
  <c r="G10" i="10"/>
  <c r="G11" i="10"/>
  <c r="G12" i="10"/>
  <c r="G13" i="10"/>
  <c r="G14" i="10"/>
  <c r="G15" i="10"/>
  <c r="G16" i="10"/>
  <c r="H5" i="10"/>
  <c r="X7" i="20"/>
  <c r="AB7" i="20"/>
  <c r="AF7" i="20"/>
  <c r="Q7" i="20"/>
  <c r="U7" i="20"/>
  <c r="I4" i="10"/>
  <c r="I5" i="10"/>
  <c r="I6" i="10"/>
  <c r="I7" i="10"/>
  <c r="I8" i="10"/>
  <c r="I9" i="10"/>
  <c r="I10" i="10"/>
  <c r="I11" i="10"/>
  <c r="I12" i="10"/>
  <c r="I13" i="10"/>
  <c r="I14" i="10"/>
  <c r="I15" i="10"/>
  <c r="I16" i="10"/>
  <c r="J5" i="10"/>
  <c r="Y7" i="20"/>
  <c r="Q4" i="10"/>
  <c r="Q5" i="10"/>
  <c r="Q6" i="10"/>
  <c r="Q7" i="10"/>
  <c r="Q8" i="10"/>
  <c r="Q9" i="10"/>
  <c r="Q10" i="10"/>
  <c r="Q11" i="10"/>
  <c r="Q12" i="10"/>
  <c r="Q13" i="10"/>
  <c r="Q14" i="10"/>
  <c r="Q15" i="10"/>
  <c r="Q16" i="10"/>
  <c r="R5" i="10"/>
  <c r="AC7" i="20"/>
  <c r="AG7" i="20"/>
  <c r="AL7" i="20"/>
  <c r="P6" i="20"/>
  <c r="T6" i="20"/>
  <c r="H4" i="10"/>
  <c r="X6" i="20"/>
  <c r="O4" i="10"/>
  <c r="O5" i="10"/>
  <c r="O6" i="10"/>
  <c r="O7" i="10"/>
  <c r="O8" i="10"/>
  <c r="O9" i="10"/>
  <c r="O10" i="10"/>
  <c r="O11" i="10"/>
  <c r="O12" i="10"/>
  <c r="O13" i="10"/>
  <c r="O14" i="10"/>
  <c r="O15" i="10"/>
  <c r="O16" i="10"/>
  <c r="P4" i="10"/>
  <c r="AB6" i="20"/>
  <c r="AF6" i="20"/>
  <c r="Q6" i="20"/>
  <c r="U6" i="20"/>
  <c r="J4" i="10"/>
  <c r="Y6" i="20"/>
  <c r="R4" i="10"/>
  <c r="AC6" i="20"/>
  <c r="AG6" i="20"/>
  <c r="AL6" i="20"/>
  <c r="P8" i="20"/>
  <c r="T8" i="20"/>
  <c r="H6" i="10"/>
  <c r="X8" i="20"/>
  <c r="AB8" i="20"/>
  <c r="AF8" i="20"/>
  <c r="Q8" i="20"/>
  <c r="U8" i="20"/>
  <c r="J6" i="10"/>
  <c r="Y8" i="20"/>
  <c r="R6" i="10"/>
  <c r="AC8" i="20"/>
  <c r="AG8" i="20"/>
  <c r="AL8" i="20"/>
  <c r="P9" i="20"/>
  <c r="T9" i="20"/>
  <c r="H7" i="10"/>
  <c r="X9" i="20"/>
  <c r="P7" i="10"/>
  <c r="AB9" i="20"/>
  <c r="AF9" i="20"/>
  <c r="Q9" i="20"/>
  <c r="U9" i="20"/>
  <c r="J7" i="10"/>
  <c r="Y9" i="20"/>
  <c r="R7" i="10"/>
  <c r="AC9" i="20"/>
  <c r="AG9" i="20"/>
  <c r="AL9" i="20"/>
  <c r="P10" i="20"/>
  <c r="T10" i="20"/>
  <c r="H8" i="10"/>
  <c r="X10" i="20"/>
  <c r="P8" i="10"/>
  <c r="AB10" i="20"/>
  <c r="AF10" i="20"/>
  <c r="Q10" i="20"/>
  <c r="U10" i="20"/>
  <c r="J8" i="10"/>
  <c r="Y10" i="20"/>
  <c r="R8" i="10"/>
  <c r="AC10" i="20"/>
  <c r="AG10" i="20"/>
  <c r="AL10" i="20"/>
  <c r="P11" i="20"/>
  <c r="T11" i="20"/>
  <c r="H9" i="10"/>
  <c r="X11" i="20"/>
  <c r="P9" i="10"/>
  <c r="AB11" i="20"/>
  <c r="AF11" i="20"/>
  <c r="Q11" i="20"/>
  <c r="U11" i="20"/>
  <c r="J9" i="10"/>
  <c r="Y11" i="20"/>
  <c r="R9" i="10"/>
  <c r="AC11" i="20"/>
  <c r="AG11" i="20"/>
  <c r="AL11" i="20"/>
  <c r="P12" i="20"/>
  <c r="T12" i="20"/>
  <c r="H10" i="10"/>
  <c r="X12" i="20"/>
  <c r="P10" i="10"/>
  <c r="AB12" i="20"/>
  <c r="AF12" i="20"/>
  <c r="Q12" i="20"/>
  <c r="U12" i="20"/>
  <c r="J10" i="10"/>
  <c r="Y12" i="20"/>
  <c r="R10" i="10"/>
  <c r="AC12" i="20"/>
  <c r="AG12" i="20"/>
  <c r="AL12" i="20"/>
  <c r="P13" i="20"/>
  <c r="T13" i="20"/>
  <c r="H11" i="10"/>
  <c r="X13" i="20"/>
  <c r="AB13" i="20"/>
  <c r="AF13" i="20"/>
  <c r="Q13" i="20"/>
  <c r="U13" i="20"/>
  <c r="J11" i="10"/>
  <c r="Y13" i="20"/>
  <c r="AC13" i="20"/>
  <c r="AG13" i="20"/>
  <c r="AL13" i="20"/>
  <c r="P14" i="20"/>
  <c r="T14" i="20"/>
  <c r="H12" i="10"/>
  <c r="X14" i="20"/>
  <c r="P12" i="10"/>
  <c r="AB14" i="20"/>
  <c r="AF14" i="20"/>
  <c r="Q14" i="20"/>
  <c r="U14" i="20"/>
  <c r="J12" i="10"/>
  <c r="Y14" i="20"/>
  <c r="R12" i="10"/>
  <c r="AC14" i="20"/>
  <c r="AG14" i="20"/>
  <c r="AL14" i="20"/>
  <c r="P15" i="20"/>
  <c r="T15" i="20"/>
  <c r="H13" i="10"/>
  <c r="X15" i="20"/>
  <c r="P13" i="10"/>
  <c r="AB15" i="20"/>
  <c r="AF15" i="20"/>
  <c r="Q15" i="20"/>
  <c r="U15" i="20"/>
  <c r="J13" i="10"/>
  <c r="Y15" i="20"/>
  <c r="R13" i="10"/>
  <c r="AC15" i="20"/>
  <c r="AG15" i="20"/>
  <c r="AL15" i="20"/>
  <c r="P16" i="20"/>
  <c r="T16" i="20"/>
  <c r="H14" i="10"/>
  <c r="X16" i="20"/>
  <c r="P14" i="10"/>
  <c r="AB16" i="20"/>
  <c r="AF16" i="20"/>
  <c r="Q16" i="20"/>
  <c r="U16" i="20"/>
  <c r="J14" i="10"/>
  <c r="Y16" i="20"/>
  <c r="R14" i="10"/>
  <c r="AC16" i="20"/>
  <c r="AG16" i="20"/>
  <c r="AL16" i="20"/>
  <c r="P17" i="20"/>
  <c r="T17" i="20"/>
  <c r="H15" i="10"/>
  <c r="X17" i="20"/>
  <c r="P15" i="10"/>
  <c r="AB17" i="20"/>
  <c r="AF17" i="20"/>
  <c r="Q17" i="20"/>
  <c r="U17" i="20"/>
  <c r="J15" i="10"/>
  <c r="Y17" i="20"/>
  <c r="R15" i="10"/>
  <c r="AC17" i="20"/>
  <c r="AG17" i="20"/>
  <c r="AL17" i="20"/>
  <c r="P18" i="20"/>
  <c r="T18" i="20"/>
  <c r="H16" i="10"/>
  <c r="X18" i="20"/>
  <c r="AB18" i="20"/>
  <c r="AF18" i="20"/>
  <c r="Q18" i="20"/>
  <c r="U18" i="20"/>
  <c r="J16" i="10"/>
  <c r="Y18" i="20"/>
  <c r="AC18" i="20"/>
  <c r="AG18" i="20"/>
  <c r="AL18" i="20"/>
  <c r="AP7" i="20"/>
  <c r="AS7" i="20"/>
  <c r="G27" i="21"/>
  <c r="G28" i="21"/>
  <c r="G29" i="21"/>
  <c r="G30" i="21"/>
  <c r="G31" i="21"/>
  <c r="G32" i="21"/>
  <c r="G33" i="21"/>
  <c r="G34" i="21"/>
  <c r="G35" i="21"/>
  <c r="G36" i="21"/>
  <c r="G37" i="21"/>
  <c r="G38" i="21"/>
  <c r="AZ7" i="19"/>
  <c r="G8" i="21"/>
  <c r="AI7" i="20"/>
  <c r="AM7" i="20"/>
  <c r="AI8" i="20"/>
  <c r="AM8" i="20"/>
  <c r="G10" i="21"/>
  <c r="AI9" i="20"/>
  <c r="AM9" i="20"/>
  <c r="G11" i="21"/>
  <c r="AI10" i="20"/>
  <c r="AM10" i="20"/>
  <c r="AI11" i="20"/>
  <c r="AM11" i="20"/>
  <c r="G13" i="21"/>
  <c r="AI12" i="20"/>
  <c r="AM12" i="20"/>
  <c r="AI13" i="20"/>
  <c r="AM13" i="20"/>
  <c r="G15" i="21"/>
  <c r="AI14" i="20"/>
  <c r="AM14" i="20"/>
  <c r="G16" i="21"/>
  <c r="AI15" i="20"/>
  <c r="AM15" i="20"/>
  <c r="G17" i="21"/>
  <c r="AI16" i="20"/>
  <c r="AM16" i="20"/>
  <c r="G18" i="21"/>
  <c r="AI17" i="20"/>
  <c r="AM17" i="20"/>
  <c r="AI18" i="20"/>
  <c r="AM18" i="20"/>
  <c r="AQ7" i="20"/>
  <c r="AT7" i="20"/>
  <c r="AW8" i="19"/>
  <c r="AO8" i="20"/>
  <c r="AN8" i="20"/>
  <c r="AR8" i="20"/>
  <c r="AX8" i="19"/>
  <c r="AP8" i="20"/>
  <c r="AS8" i="20"/>
  <c r="AZ8" i="19"/>
  <c r="AQ8" i="20"/>
  <c r="AT8" i="20"/>
  <c r="AW9" i="19"/>
  <c r="AO9" i="20"/>
  <c r="AN9" i="20"/>
  <c r="AR9" i="20"/>
  <c r="AX9" i="19"/>
  <c r="AP9" i="20"/>
  <c r="AS9" i="20"/>
  <c r="AZ9" i="19"/>
  <c r="AQ9" i="20"/>
  <c r="AT9" i="20"/>
  <c r="AW10" i="19"/>
  <c r="AO10" i="20"/>
  <c r="AN10" i="20"/>
  <c r="AR10" i="20"/>
  <c r="AX10" i="19"/>
  <c r="AP10" i="20"/>
  <c r="AS10" i="20"/>
  <c r="AZ10" i="19"/>
  <c r="AQ10" i="20"/>
  <c r="AT10" i="20"/>
  <c r="AW11" i="19"/>
  <c r="AO11" i="20"/>
  <c r="AN11" i="20"/>
  <c r="AR11" i="20"/>
  <c r="AX11" i="19"/>
  <c r="AP11" i="20"/>
  <c r="AS11" i="20"/>
  <c r="AZ11" i="19"/>
  <c r="AQ11" i="20"/>
  <c r="AT11" i="20"/>
  <c r="AW12" i="19"/>
  <c r="AO12" i="20"/>
  <c r="AN12" i="20"/>
  <c r="AR12" i="20"/>
  <c r="AX12" i="19"/>
  <c r="AP12" i="20"/>
  <c r="AS12" i="20"/>
  <c r="AZ12" i="19"/>
  <c r="AQ12" i="20"/>
  <c r="AT12" i="20"/>
  <c r="AW13" i="19"/>
  <c r="AO13" i="20"/>
  <c r="AN13" i="20"/>
  <c r="AR13" i="20"/>
  <c r="AX13" i="19"/>
  <c r="AP13" i="20"/>
  <c r="AS13" i="20"/>
  <c r="AZ13" i="19"/>
  <c r="AQ13" i="20"/>
  <c r="AT13" i="20"/>
  <c r="AW14" i="19"/>
  <c r="AO14" i="20"/>
  <c r="AN14" i="20"/>
  <c r="AR14" i="20"/>
  <c r="AX14" i="19"/>
  <c r="AP14" i="20"/>
  <c r="AS14" i="20"/>
  <c r="AZ14" i="19"/>
  <c r="AQ14" i="20"/>
  <c r="AT14" i="20"/>
  <c r="AW15" i="19"/>
  <c r="AO15" i="20"/>
  <c r="AN15" i="20"/>
  <c r="AR15" i="20"/>
  <c r="AX15" i="19"/>
  <c r="AP15" i="20"/>
  <c r="AS15" i="20"/>
  <c r="AZ15" i="19"/>
  <c r="AQ15" i="20"/>
  <c r="AT15" i="20"/>
  <c r="AW16" i="19"/>
  <c r="AO16" i="20"/>
  <c r="AN16" i="20"/>
  <c r="AR16" i="20"/>
  <c r="AX16" i="19"/>
  <c r="AP16" i="20"/>
  <c r="AS16" i="20"/>
  <c r="AZ16" i="19"/>
  <c r="AQ16" i="20"/>
  <c r="AT16" i="20"/>
  <c r="AW17" i="19"/>
  <c r="AO17" i="20"/>
  <c r="AN17" i="20"/>
  <c r="AR17" i="20"/>
  <c r="AX17" i="19"/>
  <c r="AP17" i="20"/>
  <c r="AS17" i="20"/>
  <c r="AZ17" i="19"/>
  <c r="AQ17" i="20"/>
  <c r="AT17" i="20"/>
  <c r="AS18" i="19"/>
  <c r="AR18" i="19"/>
  <c r="AW18" i="19"/>
  <c r="AO18" i="20"/>
  <c r="AN18" i="20"/>
  <c r="AR18" i="20"/>
  <c r="AT18" i="19"/>
  <c r="AX18" i="19"/>
  <c r="AP18" i="20"/>
  <c r="AS18" i="20"/>
  <c r="AV18" i="19"/>
  <c r="AZ18" i="19"/>
  <c r="AQ18" i="20"/>
  <c r="AT18" i="20"/>
  <c r="AZ6" i="19"/>
  <c r="AQ6" i="20"/>
  <c r="AN6" i="20"/>
  <c r="AT6" i="20"/>
  <c r="AX6" i="19"/>
  <c r="AP6" i="20"/>
  <c r="AS6" i="20"/>
  <c r="AO6" i="20"/>
  <c r="AR6" i="20"/>
  <c r="U4" i="8"/>
  <c r="U5" i="8"/>
  <c r="U6" i="8"/>
  <c r="U7" i="8"/>
  <c r="U8" i="8"/>
  <c r="U9" i="8"/>
  <c r="U10" i="8"/>
  <c r="U11" i="8"/>
  <c r="U12" i="8"/>
  <c r="U13" i="8"/>
  <c r="U14" i="8"/>
  <c r="U15" i="8"/>
  <c r="U16" i="8"/>
  <c r="V4" i="8"/>
  <c r="V9" i="8"/>
  <c r="V10" i="8"/>
  <c r="V12" i="8"/>
  <c r="V13" i="8"/>
  <c r="V15" i="8"/>
  <c r="K4" i="8"/>
  <c r="K5" i="8"/>
  <c r="K6" i="8"/>
  <c r="K7" i="8"/>
  <c r="K8" i="8"/>
  <c r="K9" i="8"/>
  <c r="K10" i="8"/>
  <c r="K11" i="8"/>
  <c r="K12" i="8"/>
  <c r="K13" i="8"/>
  <c r="K14" i="8"/>
  <c r="K15" i="8"/>
  <c r="K16" i="8"/>
  <c r="L4" i="8"/>
  <c r="L5" i="8"/>
  <c r="L6" i="8"/>
  <c r="L7" i="8"/>
  <c r="L8" i="8"/>
  <c r="L9" i="8"/>
  <c r="L10" i="8"/>
  <c r="L11" i="8"/>
  <c r="L12" i="8"/>
  <c r="L13" i="8"/>
  <c r="L14" i="8"/>
  <c r="L15" i="8"/>
  <c r="L16" i="8"/>
  <c r="AY6" i="19"/>
  <c r="AY7" i="19"/>
  <c r="AY8" i="19"/>
  <c r="AY9" i="19"/>
  <c r="AY10" i="19"/>
  <c r="AY11" i="19"/>
  <c r="AY12" i="19"/>
  <c r="AY13" i="19"/>
  <c r="AY14" i="19"/>
  <c r="AY15" i="19"/>
  <c r="AY16" i="19"/>
  <c r="AY17" i="19"/>
  <c r="AU18" i="19"/>
  <c r="AY18" i="19"/>
  <c r="AE23" i="20"/>
  <c r="AD23" i="20"/>
  <c r="AF23" i="20"/>
  <c r="AE24" i="20"/>
  <c r="AD24" i="20"/>
  <c r="AF24" i="20"/>
  <c r="AE25" i="20"/>
  <c r="AD25" i="20"/>
  <c r="AF25" i="20"/>
  <c r="AE26" i="20"/>
  <c r="AD26" i="20"/>
  <c r="AF26" i="20"/>
  <c r="AE27" i="20"/>
  <c r="AD27" i="20"/>
  <c r="AF27" i="20"/>
  <c r="AE28" i="20"/>
  <c r="AD28" i="20"/>
  <c r="AF28" i="20"/>
  <c r="AE29" i="20"/>
  <c r="AD29" i="20"/>
  <c r="AF29" i="20"/>
  <c r="AE30" i="20"/>
  <c r="AD30" i="20"/>
  <c r="AF30" i="20"/>
  <c r="AE31" i="20"/>
  <c r="AD31" i="20"/>
  <c r="AF31" i="20"/>
  <c r="AE32" i="20"/>
  <c r="AD32" i="20"/>
  <c r="AF32" i="20"/>
  <c r="AE33" i="20"/>
  <c r="AD33" i="20"/>
  <c r="AF33" i="20"/>
  <c r="AE34" i="20"/>
  <c r="AD34" i="20"/>
  <c r="AF34" i="20"/>
  <c r="AE22" i="20"/>
  <c r="AD22" i="20"/>
  <c r="AF22" i="20"/>
  <c r="AU7" i="20"/>
  <c r="AU8" i="20"/>
  <c r="AU9" i="20"/>
  <c r="AU10" i="20"/>
  <c r="AU11" i="20"/>
  <c r="AU12" i="20"/>
  <c r="AU13" i="20"/>
  <c r="AU14" i="20"/>
  <c r="AU15" i="20"/>
  <c r="AU16" i="20"/>
  <c r="AU17" i="20"/>
  <c r="AU18" i="20"/>
  <c r="AU6" i="20"/>
  <c r="AO21" i="20"/>
  <c r="AP21" i="20"/>
  <c r="AQ21" i="20"/>
  <c r="AN21" i="20"/>
  <c r="P38" i="21"/>
  <c r="O38" i="21"/>
  <c r="N38" i="21"/>
  <c r="R38" i="21"/>
  <c r="P37" i="21"/>
  <c r="O37" i="21"/>
  <c r="N37" i="21"/>
  <c r="R37" i="21"/>
  <c r="P36" i="21"/>
  <c r="N36" i="21"/>
  <c r="O36" i="21"/>
  <c r="R36" i="21"/>
  <c r="P35" i="21"/>
  <c r="O35" i="21"/>
  <c r="N35" i="21"/>
  <c r="R35" i="21"/>
  <c r="P34" i="21"/>
  <c r="O34" i="21"/>
  <c r="N34" i="21"/>
  <c r="R34" i="21"/>
  <c r="P33" i="21"/>
  <c r="O33" i="21"/>
  <c r="N33" i="21"/>
  <c r="R33" i="21"/>
  <c r="P32" i="21"/>
  <c r="O32" i="21"/>
  <c r="N32" i="21"/>
  <c r="R32" i="21"/>
  <c r="P31" i="21"/>
  <c r="O31" i="21"/>
  <c r="N31" i="21"/>
  <c r="R31" i="21"/>
  <c r="P30" i="21"/>
  <c r="N30" i="21"/>
  <c r="O30" i="21"/>
  <c r="R30" i="21"/>
  <c r="P29" i="21"/>
  <c r="O29" i="21"/>
  <c r="N29" i="21"/>
  <c r="R29" i="21"/>
  <c r="P28" i="21"/>
  <c r="O28" i="21"/>
  <c r="N28" i="21"/>
  <c r="R28" i="21"/>
  <c r="P27" i="21"/>
  <c r="O27" i="21"/>
  <c r="N27" i="21"/>
  <c r="P26" i="21"/>
  <c r="O26" i="21"/>
  <c r="N26" i="21"/>
  <c r="P19" i="21"/>
  <c r="O19" i="21"/>
  <c r="N19" i="21"/>
  <c r="P18" i="21"/>
  <c r="O18" i="21"/>
  <c r="N18" i="21"/>
  <c r="P17" i="21"/>
  <c r="O17" i="21"/>
  <c r="N17" i="21"/>
  <c r="P16" i="21"/>
  <c r="O16" i="21"/>
  <c r="N16" i="21"/>
  <c r="P15" i="21"/>
  <c r="O15" i="21"/>
  <c r="N15" i="21"/>
  <c r="P14" i="21"/>
  <c r="O14" i="21"/>
  <c r="N14" i="21"/>
  <c r="P13" i="21"/>
  <c r="O13" i="21"/>
  <c r="N13" i="21"/>
  <c r="P12" i="21"/>
  <c r="O12" i="21"/>
  <c r="N12" i="21"/>
  <c r="R12" i="21"/>
  <c r="P11" i="21"/>
  <c r="O11" i="21"/>
  <c r="N11" i="21"/>
  <c r="R11" i="21"/>
  <c r="P10" i="21"/>
  <c r="O10" i="21"/>
  <c r="N10" i="21"/>
  <c r="R10" i="21"/>
  <c r="P9" i="21"/>
  <c r="O9" i="21"/>
  <c r="N9" i="21"/>
  <c r="R9" i="21"/>
  <c r="P8" i="21"/>
  <c r="O8" i="21"/>
  <c r="N8" i="21"/>
  <c r="R8" i="21"/>
  <c r="P7" i="21"/>
  <c r="O7" i="21"/>
  <c r="N7" i="21"/>
  <c r="R7" i="21"/>
  <c r="R13" i="21"/>
  <c r="R14" i="21"/>
  <c r="R15" i="21"/>
  <c r="R16" i="21"/>
  <c r="R17" i="21"/>
  <c r="R18" i="21"/>
  <c r="R19" i="21"/>
  <c r="R26" i="21"/>
  <c r="R27" i="21"/>
  <c r="M8" i="21"/>
  <c r="Q8" i="21"/>
  <c r="M10" i="21"/>
  <c r="Q10" i="21"/>
  <c r="M12" i="21"/>
  <c r="Q12" i="21"/>
  <c r="M13" i="21"/>
  <c r="Q13" i="21"/>
  <c r="M14" i="21"/>
  <c r="Q14" i="21"/>
  <c r="M15" i="21"/>
  <c r="Q15" i="21"/>
  <c r="M16" i="21"/>
  <c r="Q16" i="21"/>
  <c r="M17" i="21"/>
  <c r="Q17" i="21"/>
  <c r="M18" i="21"/>
  <c r="Q18" i="21"/>
  <c r="M19" i="21"/>
  <c r="Q19" i="21"/>
  <c r="M26" i="21"/>
  <c r="Q26" i="21"/>
  <c r="M27" i="21"/>
  <c r="Q27" i="21"/>
  <c r="M28" i="21"/>
  <c r="Q28" i="21"/>
  <c r="M29" i="21"/>
  <c r="Q29" i="21"/>
  <c r="M30" i="21"/>
  <c r="Q30" i="21"/>
  <c r="M31" i="21"/>
  <c r="Q31" i="21"/>
  <c r="M32" i="21"/>
  <c r="Q32" i="21"/>
  <c r="M33" i="21"/>
  <c r="Q33" i="21"/>
  <c r="M34" i="21"/>
  <c r="Q34" i="21"/>
  <c r="M35" i="21"/>
  <c r="Q35" i="21"/>
  <c r="M36" i="21"/>
  <c r="Q36" i="21"/>
  <c r="M37" i="21"/>
  <c r="Q37" i="21"/>
  <c r="M38" i="21"/>
  <c r="Q38" i="21"/>
  <c r="M7" i="21"/>
  <c r="Q7" i="21"/>
  <c r="M9" i="21"/>
  <c r="Q9" i="21"/>
  <c r="M11" i="21"/>
  <c r="Q11" i="21"/>
  <c r="L18" i="20"/>
  <c r="M12" i="20"/>
  <c r="L11" i="20"/>
  <c r="L16" i="20"/>
  <c r="M14" i="20"/>
  <c r="M13" i="20"/>
  <c r="M11" i="20"/>
  <c r="M9" i="20"/>
  <c r="M17" i="20"/>
  <c r="T19" i="20"/>
  <c r="AB19" i="20"/>
  <c r="R19" i="20"/>
  <c r="L12" i="20"/>
  <c r="L10" i="20"/>
  <c r="L14" i="20"/>
  <c r="AC19" i="20"/>
  <c r="L6" i="20"/>
  <c r="U19" i="20"/>
  <c r="AA19" i="20"/>
  <c r="L8" i="20"/>
  <c r="Z19" i="20"/>
  <c r="S19" i="20"/>
  <c r="L13" i="20"/>
  <c r="L17" i="20"/>
  <c r="L9" i="20"/>
  <c r="L15" i="20"/>
  <c r="L7" i="20"/>
  <c r="M8" i="20"/>
  <c r="M18" i="20"/>
  <c r="M10" i="20"/>
  <c r="M15" i="20"/>
  <c r="M7" i="20"/>
  <c r="M16" i="20"/>
  <c r="AH19" i="20"/>
  <c r="AI19" i="20"/>
  <c r="AG19" i="20"/>
  <c r="AE19" i="20"/>
  <c r="AM19" i="20"/>
  <c r="AF19" i="20"/>
  <c r="M6" i="20"/>
  <c r="M19" i="20"/>
  <c r="AK19" i="20"/>
  <c r="AL19" i="20"/>
  <c r="N7" i="16"/>
  <c r="R7" i="16"/>
  <c r="V7" i="16"/>
  <c r="Z7" i="16"/>
  <c r="AD7" i="16"/>
  <c r="L7" i="16"/>
  <c r="P7" i="16"/>
  <c r="T7" i="16"/>
  <c r="X7" i="16"/>
  <c r="AB7" i="16"/>
  <c r="H7" i="16"/>
  <c r="K7" i="16"/>
  <c r="N8" i="16"/>
  <c r="R8" i="16"/>
  <c r="V8" i="16"/>
  <c r="Z8" i="16"/>
  <c r="AD8" i="16"/>
  <c r="L8" i="16"/>
  <c r="P8" i="16"/>
  <c r="T8" i="16"/>
  <c r="X8" i="16"/>
  <c r="AB8" i="16"/>
  <c r="H8" i="16"/>
  <c r="K8" i="16"/>
  <c r="N9" i="16"/>
  <c r="R9" i="16"/>
  <c r="V9" i="16"/>
  <c r="Z9" i="16"/>
  <c r="AD9" i="16"/>
  <c r="L9" i="16"/>
  <c r="P9" i="16"/>
  <c r="T9" i="16"/>
  <c r="X9" i="16"/>
  <c r="AB9" i="16"/>
  <c r="H9" i="16"/>
  <c r="K9" i="16"/>
  <c r="N10" i="16"/>
  <c r="R10" i="16"/>
  <c r="V10" i="16"/>
  <c r="Z10" i="16"/>
  <c r="AD10" i="16"/>
  <c r="L10" i="16"/>
  <c r="P10" i="16"/>
  <c r="T10" i="16"/>
  <c r="X10" i="16"/>
  <c r="AB10" i="16"/>
  <c r="H10" i="16"/>
  <c r="K10" i="16"/>
  <c r="N11" i="16"/>
  <c r="R11" i="16"/>
  <c r="V11" i="16"/>
  <c r="Z11" i="16"/>
  <c r="AD11" i="16"/>
  <c r="L11" i="16"/>
  <c r="P11" i="16"/>
  <c r="T11" i="16"/>
  <c r="X11" i="16"/>
  <c r="AB11" i="16"/>
  <c r="H11" i="16"/>
  <c r="K11" i="16"/>
  <c r="N12" i="16"/>
  <c r="R12" i="16"/>
  <c r="V12" i="16"/>
  <c r="Z12" i="16"/>
  <c r="AD12" i="16"/>
  <c r="L12" i="16"/>
  <c r="P12" i="16"/>
  <c r="T12" i="16"/>
  <c r="X12" i="16"/>
  <c r="AB12" i="16"/>
  <c r="H12" i="16"/>
  <c r="K12" i="16"/>
  <c r="N13" i="16"/>
  <c r="R13" i="16"/>
  <c r="V13" i="16"/>
  <c r="Z13" i="16"/>
  <c r="AD13" i="16"/>
  <c r="L13" i="16"/>
  <c r="P13" i="16"/>
  <c r="T13" i="16"/>
  <c r="X13" i="16"/>
  <c r="AB13" i="16"/>
  <c r="H13" i="16"/>
  <c r="K13" i="16"/>
  <c r="N14" i="16"/>
  <c r="R14" i="16"/>
  <c r="V14" i="16"/>
  <c r="Z14" i="16"/>
  <c r="AD14" i="16"/>
  <c r="L14" i="16"/>
  <c r="P14" i="16"/>
  <c r="T14" i="16"/>
  <c r="X14" i="16"/>
  <c r="AB14" i="16"/>
  <c r="H14" i="16"/>
  <c r="K14" i="16"/>
  <c r="N15" i="16"/>
  <c r="R15" i="16"/>
  <c r="V15" i="16"/>
  <c r="Z15" i="16"/>
  <c r="AD15" i="16"/>
  <c r="L15" i="16"/>
  <c r="P15" i="16"/>
  <c r="T15" i="16"/>
  <c r="X15" i="16"/>
  <c r="AB15" i="16"/>
  <c r="H15" i="16"/>
  <c r="K15" i="16"/>
  <c r="N16" i="16"/>
  <c r="R16" i="16"/>
  <c r="V16" i="16"/>
  <c r="Z16" i="16"/>
  <c r="AD16" i="16"/>
  <c r="L16" i="16"/>
  <c r="P16" i="16"/>
  <c r="T16" i="16"/>
  <c r="X16" i="16"/>
  <c r="AB16" i="16"/>
  <c r="H16" i="16"/>
  <c r="K16" i="16"/>
  <c r="N17" i="16"/>
  <c r="R17" i="16"/>
  <c r="V17" i="16"/>
  <c r="Z17" i="16"/>
  <c r="AD17" i="16"/>
  <c r="L17" i="16"/>
  <c r="P17" i="16"/>
  <c r="T17" i="16"/>
  <c r="X17" i="16"/>
  <c r="AB17" i="16"/>
  <c r="H17" i="16"/>
  <c r="K17" i="16"/>
  <c r="N18" i="16"/>
  <c r="R18" i="16"/>
  <c r="V18" i="16"/>
  <c r="Z18" i="16"/>
  <c r="AD18" i="16"/>
  <c r="L18" i="16"/>
  <c r="P18" i="16"/>
  <c r="T18" i="16"/>
  <c r="X18" i="16"/>
  <c r="AB18" i="16"/>
  <c r="H18" i="16"/>
  <c r="K18" i="16"/>
  <c r="M6" i="16"/>
  <c r="Q6" i="16"/>
  <c r="U6" i="16"/>
  <c r="Y6" i="16"/>
  <c r="AC6" i="16"/>
  <c r="L6" i="16"/>
  <c r="P6" i="16"/>
  <c r="T6" i="16"/>
  <c r="X6" i="16"/>
  <c r="AB6" i="16"/>
  <c r="H6" i="16"/>
  <c r="K6" i="16"/>
  <c r="V16" i="8"/>
  <c r="T11" i="8"/>
  <c r="R5" i="8"/>
  <c r="P7" i="8"/>
  <c r="T6" i="8"/>
  <c r="AA18" i="16"/>
  <c r="Y18" i="16"/>
  <c r="S18" i="16"/>
  <c r="Q18" i="16"/>
  <c r="O18" i="16"/>
  <c r="M18" i="16"/>
  <c r="G18" i="16"/>
  <c r="C18" i="16"/>
  <c r="S17" i="16"/>
  <c r="Q17" i="16"/>
  <c r="O17" i="16"/>
  <c r="M17" i="16"/>
  <c r="G17" i="16"/>
  <c r="C17" i="16"/>
  <c r="J17" i="16"/>
  <c r="S16" i="16"/>
  <c r="Q16" i="16"/>
  <c r="O16" i="16"/>
  <c r="M16" i="16"/>
  <c r="G16" i="16"/>
  <c r="C16" i="16"/>
  <c r="J16" i="16"/>
  <c r="S15" i="16"/>
  <c r="Q15" i="16"/>
  <c r="O15" i="16"/>
  <c r="M15" i="16"/>
  <c r="G15" i="16"/>
  <c r="C15" i="16"/>
  <c r="S14" i="16"/>
  <c r="Q14" i="16"/>
  <c r="O14" i="16"/>
  <c r="M14" i="16"/>
  <c r="G14" i="16"/>
  <c r="C14" i="16"/>
  <c r="AA13" i="16"/>
  <c r="Y13" i="16"/>
  <c r="S13" i="16"/>
  <c r="Q13" i="16"/>
  <c r="O13" i="16"/>
  <c r="M13" i="16"/>
  <c r="G13" i="16"/>
  <c r="C13" i="16"/>
  <c r="S12" i="16"/>
  <c r="Q12" i="16"/>
  <c r="O12" i="16"/>
  <c r="M12" i="16"/>
  <c r="G12" i="16"/>
  <c r="C12" i="16"/>
  <c r="S11" i="16"/>
  <c r="Q11" i="16"/>
  <c r="O11" i="16"/>
  <c r="M11" i="16"/>
  <c r="G11" i="16"/>
  <c r="C11" i="16"/>
  <c r="J11" i="16"/>
  <c r="S10" i="16"/>
  <c r="Q10" i="16"/>
  <c r="O10" i="16"/>
  <c r="M10" i="16"/>
  <c r="G10" i="16"/>
  <c r="C10" i="16"/>
  <c r="J10" i="16"/>
  <c r="W9" i="16"/>
  <c r="S9" i="16"/>
  <c r="Q9" i="16"/>
  <c r="O9" i="16"/>
  <c r="M9" i="16"/>
  <c r="G9" i="16"/>
  <c r="C9" i="16"/>
  <c r="Y8" i="16"/>
  <c r="S8" i="16"/>
  <c r="Q8" i="16"/>
  <c r="O8" i="16"/>
  <c r="M8" i="16"/>
  <c r="G8" i="16"/>
  <c r="C8" i="16"/>
  <c r="S7" i="16"/>
  <c r="Q7" i="16"/>
  <c r="O7" i="16"/>
  <c r="M7" i="16"/>
  <c r="G7" i="16"/>
  <c r="C7" i="16"/>
  <c r="J7" i="16"/>
  <c r="S6" i="16"/>
  <c r="R6" i="16"/>
  <c r="O6" i="16"/>
  <c r="N6" i="16"/>
  <c r="G6" i="16"/>
  <c r="C6" i="16"/>
  <c r="J6" i="16"/>
  <c r="R11" i="10"/>
  <c r="W18" i="16"/>
  <c r="U17" i="16"/>
  <c r="W16" i="16"/>
  <c r="Y15" i="16"/>
  <c r="U15" i="16"/>
  <c r="U14" i="16"/>
  <c r="W13" i="16"/>
  <c r="W12" i="16"/>
  <c r="U11" i="16"/>
  <c r="Y10" i="16"/>
  <c r="AA9" i="16"/>
  <c r="U9" i="16"/>
  <c r="W8" i="16"/>
  <c r="Y7" i="16"/>
  <c r="W14" i="16"/>
  <c r="U8" i="16"/>
  <c r="J8" i="16"/>
  <c r="J13" i="16"/>
  <c r="J15" i="16"/>
  <c r="J18" i="16"/>
  <c r="AE13" i="16"/>
  <c r="J9" i="16"/>
  <c r="J12" i="16"/>
  <c r="J14" i="16"/>
  <c r="P19" i="16"/>
  <c r="Q19" i="16"/>
  <c r="R19" i="16"/>
  <c r="S19" i="16"/>
  <c r="AC8" i="16"/>
  <c r="AC15" i="16"/>
  <c r="T14" i="8"/>
  <c r="U12" i="16"/>
  <c r="AA12" i="16"/>
  <c r="AE12" i="16"/>
  <c r="N11" i="10"/>
  <c r="R16" i="10"/>
  <c r="R7" i="8"/>
  <c r="L16" i="10"/>
  <c r="U7" i="16"/>
  <c r="AC7" i="16"/>
  <c r="U18" i="16"/>
  <c r="AC18" i="16"/>
  <c r="D18" i="16"/>
  <c r="P6" i="10"/>
  <c r="U10" i="16"/>
  <c r="AC10" i="16"/>
  <c r="Y16" i="16"/>
  <c r="Y12" i="16"/>
  <c r="N6" i="10"/>
  <c r="U13" i="16"/>
  <c r="AC13" i="16"/>
  <c r="Y14" i="16"/>
  <c r="AC14" i="16"/>
  <c r="Y17" i="16"/>
  <c r="AC17" i="16"/>
  <c r="Y11" i="16"/>
  <c r="AC11" i="16"/>
  <c r="AE18" i="16"/>
  <c r="I18" i="16"/>
  <c r="T5" i="8"/>
  <c r="N6" i="8"/>
  <c r="P5" i="10"/>
  <c r="AA11" i="16"/>
  <c r="AA15" i="16"/>
  <c r="AA7" i="16"/>
  <c r="D15" i="16"/>
  <c r="L11" i="10"/>
  <c r="L6" i="10"/>
  <c r="AA8" i="16"/>
  <c r="Y9" i="16"/>
  <c r="U16" i="16"/>
  <c r="AA16" i="16"/>
  <c r="AE16" i="16"/>
  <c r="V5" i="8"/>
  <c r="V8" i="8"/>
  <c r="V6" i="8"/>
  <c r="R8" i="8"/>
  <c r="P11" i="8"/>
  <c r="AE9" i="16"/>
  <c r="AA14" i="16"/>
  <c r="AE14" i="16"/>
  <c r="T8" i="8"/>
  <c r="T16" i="8"/>
  <c r="R11" i="8"/>
  <c r="V14" i="8"/>
  <c r="N5" i="8"/>
  <c r="V11" i="8"/>
  <c r="V6" i="16"/>
  <c r="W7" i="16"/>
  <c r="W11" i="16"/>
  <c r="W15" i="16"/>
  <c r="AE15" i="16"/>
  <c r="AA17" i="16"/>
  <c r="P5" i="8"/>
  <c r="N8" i="8"/>
  <c r="R12" i="8"/>
  <c r="N14" i="8"/>
  <c r="W17" i="16"/>
  <c r="AA6" i="16"/>
  <c r="AA10" i="16"/>
  <c r="P11" i="10"/>
  <c r="N16" i="10"/>
  <c r="N16" i="8"/>
  <c r="Z6" i="16"/>
  <c r="W6" i="16"/>
  <c r="W10" i="16"/>
  <c r="AE10" i="16"/>
  <c r="P16" i="10"/>
  <c r="AC9" i="16"/>
  <c r="P6" i="8"/>
  <c r="P8" i="8"/>
  <c r="P14" i="8"/>
  <c r="P16" i="8"/>
  <c r="R14" i="8"/>
  <c r="N11" i="8"/>
  <c r="AE8" i="16"/>
  <c r="R4" i="8"/>
  <c r="V7" i="8"/>
  <c r="N7" i="8"/>
  <c r="R16" i="8"/>
  <c r="R6" i="8"/>
  <c r="X19" i="16"/>
  <c r="D8" i="16"/>
  <c r="I13" i="16"/>
  <c r="AE11" i="16"/>
  <c r="I11" i="16"/>
  <c r="AE6" i="16"/>
  <c r="I6" i="16"/>
  <c r="AC12" i="16"/>
  <c r="D12" i="16"/>
  <c r="D11" i="16"/>
  <c r="I8" i="16"/>
  <c r="AA19" i="16"/>
  <c r="I10" i="16"/>
  <c r="D14" i="16"/>
  <c r="AC16" i="16"/>
  <c r="D16" i="16"/>
  <c r="E17" i="16"/>
  <c r="AE7" i="16"/>
  <c r="Y19" i="16"/>
  <c r="AE17" i="16"/>
  <c r="I17" i="16"/>
  <c r="AD6" i="16"/>
  <c r="E6" i="16"/>
  <c r="Z19" i="16"/>
  <c r="E15" i="16"/>
  <c r="E13" i="16"/>
  <c r="I16" i="16"/>
  <c r="D9" i="16"/>
  <c r="E8" i="16"/>
  <c r="I15" i="16"/>
  <c r="D13" i="16"/>
  <c r="E9" i="16"/>
  <c r="E11" i="16"/>
  <c r="E10" i="16"/>
  <c r="D7" i="16"/>
  <c r="I14" i="16"/>
  <c r="D10" i="16"/>
  <c r="D17" i="16"/>
  <c r="E12" i="16"/>
  <c r="I9" i="16"/>
  <c r="I12" i="16"/>
  <c r="E18" i="16"/>
  <c r="AL19" i="19"/>
  <c r="AK19" i="19"/>
  <c r="AI19" i="19"/>
  <c r="AJ19" i="19"/>
  <c r="AG19" i="19"/>
  <c r="AH19" i="19"/>
  <c r="E7" i="16"/>
  <c r="D6" i="16"/>
  <c r="D19" i="16"/>
  <c r="I7" i="16"/>
  <c r="I19" i="16"/>
  <c r="E16" i="16"/>
  <c r="H19" i="16"/>
  <c r="E14" i="16"/>
  <c r="AP19" i="19"/>
  <c r="AQ19" i="19"/>
  <c r="AO19" i="19"/>
  <c r="AN19" i="19"/>
  <c r="E19" i="16"/>
  <c r="K19" i="16"/>
</calcChain>
</file>

<file path=xl/comments1.xml><?xml version="1.0" encoding="utf-8"?>
<comments xmlns="http://schemas.openxmlformats.org/spreadsheetml/2006/main">
  <authors>
    <author>tc={12C8C730-BF7A-4FDE-A5F7-900FE0FE73E6}</author>
  </authors>
  <commentList>
    <comment ref="AN14"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Note that the ES for PCR being higher than 1 does not affect the correlation analysis.  if we choose to adjusted the set of EScores by a fixed number, then two series are perfectly correlated.</t>
        </r>
      </text>
    </comment>
  </commentList>
</comments>
</file>

<file path=xl/sharedStrings.xml><?xml version="1.0" encoding="utf-8"?>
<sst xmlns="http://schemas.openxmlformats.org/spreadsheetml/2006/main" count="847" uniqueCount="244">
  <si>
    <t>DNSP</t>
  </si>
  <si>
    <t>b</t>
  </si>
  <si>
    <t>t</t>
  </si>
  <si>
    <t>main</t>
  </si>
  <si>
    <t>ly2</t>
  </si>
  <si>
    <t>ly3</t>
  </si>
  <si>
    <t>ly4</t>
  </si>
  <si>
    <t>lz1</t>
  </si>
  <si>
    <t>yr</t>
  </si>
  <si>
    <t>d2</t>
  </si>
  <si>
    <t>d3</t>
  </si>
  <si>
    <t>d4</t>
  </si>
  <si>
    <t>d5</t>
  </si>
  <si>
    <t>d6</t>
  </si>
  <si>
    <t>d7</t>
  </si>
  <si>
    <t>d8</t>
  </si>
  <si>
    <t>d9</t>
  </si>
  <si>
    <t>d10</t>
  </si>
  <si>
    <t>d11</t>
  </si>
  <si>
    <t>d12</t>
  </si>
  <si>
    <t>d13</t>
  </si>
  <si>
    <t>ly22</t>
  </si>
  <si>
    <t>ly23</t>
  </si>
  <si>
    <t>ly24</t>
  </si>
  <si>
    <t>ly33</t>
  </si>
  <si>
    <t>ly34</t>
  </si>
  <si>
    <t>ly44</t>
  </si>
  <si>
    <t>_cons</t>
  </si>
  <si>
    <t>lnsigma2</t>
  </si>
  <si>
    <t>ilgtgamma</t>
  </si>
  <si>
    <t>mu</t>
  </si>
  <si>
    <t>N</t>
  </si>
  <si>
    <t>R-sq</t>
  </si>
  <si>
    <t>adj. R-sq</t>
  </si>
  <si>
    <t>ACT</t>
  </si>
  <si>
    <t>AGD</t>
  </si>
  <si>
    <t>CIT</t>
  </si>
  <si>
    <t>END</t>
  </si>
  <si>
    <t>ENX</t>
  </si>
  <si>
    <t>ERG</t>
  </si>
  <si>
    <t>ESS</t>
  </si>
  <si>
    <t>JEN</t>
  </si>
  <si>
    <t>PCR</t>
  </si>
  <si>
    <t>SAP</t>
  </si>
  <si>
    <t>AND</t>
  </si>
  <si>
    <t>TND</t>
  </si>
  <si>
    <t>UED</t>
  </si>
  <si>
    <t>Efficiency scores from SFA models (full period)</t>
  </si>
  <si>
    <t>Efficiency scores from SFA models (short period)</t>
  </si>
  <si>
    <t>SFACD_1</t>
  </si>
  <si>
    <t>SFATLG_1</t>
  </si>
  <si>
    <t>Table: Benchmarking - FP, Alternative Opex Series</t>
  </si>
  <si>
    <t>LSECD_1</t>
  </si>
  <si>
    <t>LSETLG_1</t>
  </si>
  <si>
    <t>Table: Benchmarking - SP, Alternative Opex Series</t>
  </si>
  <si>
    <t>EIID</t>
  </si>
  <si>
    <t>Efficiency scores from LSE models (short period)</t>
  </si>
  <si>
    <t>Efficiency score</t>
  </si>
  <si>
    <t>Taking exponential</t>
  </si>
  <si>
    <t>Efficiency scores from LSE models (full period)</t>
  </si>
  <si>
    <t>Sensitivity analysis to test for alternative opex series</t>
  </si>
  <si>
    <t>Summary:</t>
  </si>
  <si>
    <t>Notes:</t>
  </si>
  <si>
    <t>2. Regression results for full period and short period  are exported to 'Table_FP.csv' and 'Table_SP.csv'.   They are then copied and pasted to the relevant worksheet in this spreadsheet.</t>
  </si>
  <si>
    <t>4. Efficiency results for LSE model are calculated in this spreadsheet, in ES2_FP and ES2_SP worksheet respectively.</t>
  </si>
  <si>
    <t xml:space="preserve">3. Efficiency results for SFA models are directly exported to this spreadsheet, in ES_FP and ES_SP worksheet respectively. </t>
  </si>
  <si>
    <t>SFACD</t>
  </si>
  <si>
    <t>SFATLG</t>
  </si>
  <si>
    <t>LSECD</t>
  </si>
  <si>
    <t>LSETLG</t>
  </si>
  <si>
    <t>Number of instances of monotonicity not being satisfied - yet to update</t>
  </si>
  <si>
    <t xml:space="preserve">Source data are from: </t>
  </si>
  <si>
    <t>Opex/Totex</t>
  </si>
  <si>
    <t>Opex/TC</t>
  </si>
  <si>
    <t>Benchark</t>
  </si>
  <si>
    <t>% diff from comparator average</t>
  </si>
  <si>
    <t xml:space="preserve">LSETLG </t>
  </si>
  <si>
    <t>LSE_1</t>
  </si>
  <si>
    <t>SFA_1</t>
  </si>
  <si>
    <t>Average ES (for applicable models)</t>
  </si>
  <si>
    <t>Short period efficiency scores from alternative models and opex series</t>
  </si>
  <si>
    <t>Full period efficiency scores from alternative  models and opex series</t>
  </si>
  <si>
    <t xml:space="preserve">Correlation </t>
  </si>
  <si>
    <t xml:space="preserve">This spreadsheet contains opex cost function modelling results using alternative opex data series. </t>
  </si>
  <si>
    <t>The modelling covers two periods - full period (FP) starting in 2006 and short period (SP) starting in 2012 - for four alternative models: SFACD, LSECD, SFATLG, and LSETLG</t>
  </si>
  <si>
    <t xml:space="preserve">5. The monotonicity checking is conducted in STATA, with estimated output elasticities exported to the 'TLG_outputelasticities' spreadsheet. The summary table on monotonicity violation for each of the Australian DNSPs are reported in 'Monotonicity_FP' and 'Monotonicity_SP' worksheets in this spreadsheet. </t>
  </si>
  <si>
    <t>Monotonicity violation in TLG models (short-period)</t>
  </si>
  <si>
    <t>Monotonicity violation in TLG models (full period)</t>
  </si>
  <si>
    <t>Evoenergy</t>
  </si>
  <si>
    <t>Ausgrid</t>
  </si>
  <si>
    <t>CitiPower</t>
  </si>
  <si>
    <t>Endeavour Energy</t>
  </si>
  <si>
    <t>Energex</t>
  </si>
  <si>
    <t>Ergon Energy</t>
  </si>
  <si>
    <t>Essential Energy</t>
  </si>
  <si>
    <t>Jemena</t>
  </si>
  <si>
    <t>Powercor</t>
  </si>
  <si>
    <t>SA Power Networks</t>
  </si>
  <si>
    <t>AusNet Dist.</t>
  </si>
  <si>
    <t>TasNetworks Dist.</t>
  </si>
  <si>
    <t>United Energy</t>
  </si>
  <si>
    <t>Vector Lines</t>
  </si>
  <si>
    <t>Powerco</t>
  </si>
  <si>
    <t>Unison</t>
  </si>
  <si>
    <t>WEL Networks</t>
  </si>
  <si>
    <t>Aurora Energy</t>
  </si>
  <si>
    <t>Northpower</t>
  </si>
  <si>
    <t>Electra</t>
  </si>
  <si>
    <t>Network Tasman</t>
  </si>
  <si>
    <t>Counties Power</t>
  </si>
  <si>
    <t>MainPower</t>
  </si>
  <si>
    <t>The Power Company</t>
  </si>
  <si>
    <t>Top Energy</t>
  </si>
  <si>
    <t>Alpine Energy</t>
  </si>
  <si>
    <t>Eastland Network</t>
  </si>
  <si>
    <t>Horizon Energy</t>
  </si>
  <si>
    <t>Marlborough Lines</t>
  </si>
  <si>
    <t>The Lines Company</t>
  </si>
  <si>
    <t>Waipa Networks</t>
  </si>
  <si>
    <t>Wellington Electricity</t>
  </si>
  <si>
    <t>HYDRO ONE NETWORKS INC.</t>
  </si>
  <si>
    <t>TORONTO HYDRO-ELECTRIC SYSTEM LIMITED</t>
  </si>
  <si>
    <t>POWERSTREAM INC.</t>
  </si>
  <si>
    <t>HYDRO OTTAWA LIMITED</t>
  </si>
  <si>
    <t>HORIZON UTILITIES CORPORATION</t>
  </si>
  <si>
    <t>ENERSOURCE HYDRO MISSISSAUGA INC.</t>
  </si>
  <si>
    <t>LONDON HYDRO INC.</t>
  </si>
  <si>
    <t>HYDRO ONE BRAMPTON NETWORKS INC.</t>
  </si>
  <si>
    <t>ELEXICON</t>
  </si>
  <si>
    <t>KITCHENER-WILMOT HYDRO INC.</t>
  </si>
  <si>
    <t>ENWIN UTILITIES LTD.</t>
  </si>
  <si>
    <t>BURLINGTON HYDRO INC.</t>
  </si>
  <si>
    <t>OAKVILLE HYDRO ELECTRICITY DISTRIBUTION INC.</t>
  </si>
  <si>
    <t>WATERLOO NORTH HYDRO INC.</t>
  </si>
  <si>
    <t>OSHAWA PUC NETWORKS INC.</t>
  </si>
  <si>
    <t>ENERGY+</t>
  </si>
  <si>
    <t>GUELPH HYDRO ELECTRIC SYSTEMS INC.</t>
  </si>
  <si>
    <t>NIAGARA PENINSULA ENERGY INC.</t>
  </si>
  <si>
    <t>SYNERGY NORTH</t>
  </si>
  <si>
    <t>GREATER SUDBURY HYDRO INC.</t>
  </si>
  <si>
    <t>Entegrus Powerlines</t>
  </si>
  <si>
    <t>BRANTFORD POWER INC.</t>
  </si>
  <si>
    <t>BLUEWATER POWER DISTRIBUTION CORPORATION</t>
  </si>
  <si>
    <t>PETERBOROUGH DISTRIBUTION INCORPORATED</t>
  </si>
  <si>
    <t>NEWMARKET-TAY POWER DISTRIBUTION LTD.</t>
  </si>
  <si>
    <t>PUC DISTRIBUTION INC.</t>
  </si>
  <si>
    <t>MILTON HYDRO DISTRIBUTION INC.</t>
  </si>
  <si>
    <t>CANADIAN NIAGARA POWER INC.</t>
  </si>
  <si>
    <t>ESSEX POWERLINES CORPORATION</t>
  </si>
  <si>
    <t>KINGSTON HYDRO CORPORATION</t>
  </si>
  <si>
    <t>NORTH BAY HYDRO DISTRIBUTION LIMITED</t>
  </si>
  <si>
    <t>WESTARIO POWER INC.</t>
  </si>
  <si>
    <t>WELLAND HYDRO-ELECTRIC SYSTEM CORP.</t>
  </si>
  <si>
    <t>HALTON HILLS HYDRO INC.</t>
  </si>
  <si>
    <t>FESTIVAL HYDRO INC.</t>
  </si>
  <si>
    <t>ALECTRA UTILITIES CORPORATION</t>
  </si>
  <si>
    <t>ERTH Power Corporation</t>
  </si>
  <si>
    <t>SFACD_3</t>
  </si>
  <si>
    <t>SFACD_4a</t>
  </si>
  <si>
    <t>SFACD_4b</t>
  </si>
  <si>
    <t>SFATLG_3</t>
  </si>
  <si>
    <t>SFATLG_4a</t>
  </si>
  <si>
    <t>SFATLG_4b</t>
  </si>
  <si>
    <t>LSE_3</t>
  </si>
  <si>
    <t>LSE_4a</t>
  </si>
  <si>
    <t>LSE_4b</t>
  </si>
  <si>
    <t>SFA_3</t>
  </si>
  <si>
    <t>SFA_4a</t>
  </si>
  <si>
    <t>SFA_4b</t>
  </si>
  <si>
    <t>SFACD_5</t>
  </si>
  <si>
    <t>SFATLG_5</t>
  </si>
  <si>
    <t>LSE_5</t>
  </si>
  <si>
    <t>SFA_5</t>
  </si>
  <si>
    <t>LSECD_3</t>
  </si>
  <si>
    <t>LSECD_4a</t>
  </si>
  <si>
    <t>LSECD_4b</t>
  </si>
  <si>
    <t>LSECD_5</t>
  </si>
  <si>
    <t>LSETLG_3</t>
  </si>
  <si>
    <t>LSETLG_4a</t>
  </si>
  <si>
    <t>LSETLG_4b</t>
  </si>
  <si>
    <t>LSETLG_5</t>
  </si>
  <si>
    <t>jur2</t>
  </si>
  <si>
    <t>jur3</t>
  </si>
  <si>
    <t>Date: 22 April 2022</t>
  </si>
  <si>
    <t>Opex_4a is adjusted opex data using a common opex/totex ratio for all Australian DNSPs.</t>
  </si>
  <si>
    <t>Opex_4b is adjusted opex data using a common opex/total cost ratio for all Australian DNSPs.</t>
  </si>
  <si>
    <t>Opex_3 is opex data under the current CAM (i.e., 2020) for Australian DNSPs.</t>
  </si>
  <si>
    <t xml:space="preserve">Note that opex series for overseas DNSPs are the same as per those used for ABR 20201. </t>
  </si>
  <si>
    <t xml:space="preserve"> a. 'DNSPopex2.dta' prepared by Economic Insights for the 2021 ABR.  This includes all relevant data used for opex cost modelling in the 2021 ABR. </t>
  </si>
  <si>
    <t xml:space="preserve"> b. Alternative opex series for Australian DNSPs for the full period (inc. Opex_1 which is the same opex series used for the 2021 ABR) are provided in a spreadsheet 'Analysis - Capitalisation ratios - all DNSPs - 2021.xlsx' by the Opex team dated 21 April 2022.  </t>
  </si>
  <si>
    <t>1. The econometric analysis is conducted in STATA, using 'vc med BM 20220422.do' file.</t>
  </si>
  <si>
    <t xml:space="preserve">Simple analysis on the relationship in DNSPs' variations in capital ratios with their efficiency results is yet to be conducted. </t>
  </si>
  <si>
    <t>Opex_1</t>
  </si>
  <si>
    <t>Opex_3</t>
  </si>
  <si>
    <t>Opex_4a</t>
  </si>
  <si>
    <t>Opex_4b</t>
  </si>
  <si>
    <t>Opex3_ChgES</t>
  </si>
  <si>
    <t>Opex4a_ChgES</t>
  </si>
  <si>
    <t>Opex4b_ChgES</t>
  </si>
  <si>
    <t>Opex_5</t>
  </si>
  <si>
    <r>
      <t xml:space="preserve">Monotonicity checking is conducted in STATA. If a DNSP's estimated efficiency score from a model suffers from monotonicity violation, the estimate is to be excluded from the calculation of average efficiency score for the DNSP.  </t>
    </r>
    <r>
      <rPr>
        <b/>
        <sz val="11"/>
        <color rgb="FFFF0000"/>
        <rFont val="Calibri"/>
        <family val="2"/>
        <scheme val="minor"/>
      </rPr>
      <t>Where severe monotonicity violation (i.e., for the majority of Australian DNSPs) is detected for the modelling result for Australian DNSPs, efficiency scores for all Australian DNSPs can be excluded from the average calculation</t>
    </r>
    <r>
      <rPr>
        <sz val="11"/>
        <color rgb="FFFF0000"/>
        <rFont val="Calibri"/>
        <family val="2"/>
        <scheme val="minor"/>
      </rPr>
      <t>.</t>
    </r>
  </si>
  <si>
    <t>Average%diff</t>
  </si>
  <si>
    <t>Correlation</t>
  </si>
  <si>
    <t>Opex_5 is the opex series incorporating the capitalised corporate overheads for all Australian DNSPs.</t>
  </si>
  <si>
    <t>Average difference</t>
  </si>
  <si>
    <t>Adjusted ES</t>
  </si>
  <si>
    <t>2014 Frozen CAM</t>
  </si>
  <si>
    <t>Current CAM</t>
  </si>
  <si>
    <t>Opex_4 (ave of 4a and 4b)</t>
  </si>
  <si>
    <t>Opex_5 (unadj.)</t>
  </si>
  <si>
    <t>2006-2020</t>
  </si>
  <si>
    <t>Using AUC</t>
  </si>
  <si>
    <t>Using Capex</t>
  </si>
  <si>
    <t>Combined average</t>
  </si>
  <si>
    <t>LSE_CD</t>
  </si>
  <si>
    <t>LSE_TL</t>
  </si>
  <si>
    <t>SFA_CD</t>
  </si>
  <si>
    <t>SFA_TL</t>
  </si>
  <si>
    <t>Average 2006-2020</t>
  </si>
  <si>
    <t xml:space="preserve">Average 2006-2020 </t>
  </si>
  <si>
    <t>2012-2020</t>
  </si>
  <si>
    <t>Average 2012-2020</t>
  </si>
  <si>
    <t>Option 2_Capex</t>
  </si>
  <si>
    <t>Option 2_AUC</t>
  </si>
  <si>
    <t>Option 2</t>
  </si>
  <si>
    <t>Rescaled adjusted ES</t>
  </si>
  <si>
    <t>Differences from option 1</t>
  </si>
  <si>
    <t>EVO</t>
  </si>
  <si>
    <t>2014 CAMs</t>
  </si>
  <si>
    <t>Current CAMs</t>
  </si>
  <si>
    <t>Above 7</t>
  </si>
  <si>
    <t>*average of ES results from using AUC and using Capex</t>
  </si>
  <si>
    <t xml:space="preserve">Average 2012-2020 </t>
  </si>
  <si>
    <t xml:space="preserve">2012 - 2020 </t>
  </si>
  <si>
    <t xml:space="preserve">2006-2020 </t>
  </si>
  <si>
    <t>Difference from option 1</t>
  </si>
  <si>
    <t>Table 6 Results of sensitivity modelling of Options 1 to 5, 2012–2020 (short period)[1]</t>
  </si>
  <si>
    <t>Option 1*</t>
  </si>
  <si>
    <t>Option 3*</t>
  </si>
  <si>
    <t>Option 4</t>
  </si>
  <si>
    <t>Option 5</t>
  </si>
  <si>
    <t>We present the short benchmarking period results as it is not possible to carry out econometric modelling of Option 5 over the 2006–2020 (long benchmarking period) given the data we have on overheads does not extend further back than 2009. We discuss this implementation issue in Section 3.2. However, in addition we have also carried out modelling of Options 1, 2, 3, and 4 for the long period, and the results are very similar in relation to Options 3 and 4, and broadly similar for Option 2.</t>
  </si>
  <si>
    <t xml:space="preserve">6.  Efficiency scores for Australian DNSPs under alternative time periods, models and opex series are presented in the worksheet 'ES_results_FP_revised' and 'ES_results_SP_revised' respectively.  For each DNSP, average efficiency score (exc. monotonicity violation) is calculated. </t>
  </si>
  <si>
    <t xml:space="preserve">Opex_1 is opex data under the 2014 frozen CAM for Australian DNSPs (except for EVO, which revised CAM to bring more in line with other DNSPs).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</si>
</sst>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_-;\-* #,##0.00_-;_-* &quot;-&quot;??_-;_-@_-"/>
    <numFmt numFmtId="164" formatCode="0.000"/>
    <numFmt numFmtId="165" formatCode="0.0%"/>
    <numFmt numFmtId="166" formatCode="0.0000"/>
    <numFmt numFmtId="167" formatCode="0.000000"/>
    <numFmt numFmtId="168" formatCode="_-* #,##0_-;\-* #,##0_-;_-* &quot;-&quot;??_-;_-@_-"/>
    <numFmt numFmtId="169" formatCode="_-* #,##0.000_-;\-* #,##0.000_-;_-* &quot;-&quot;??_-;_-@_-"/>
    <numFmt numFmtId="170" formatCode="_-* #,##0.0000_-;\-* #,##0.0000_-;_-* &quot;-&quot;??_-;_-@_-"/>
    <numFmt numFmtId="171" formatCode="_-* #,##0.000000_-;\-* #,##0.000000_-;_-* &quot;-&quot;??_-;_-@_-"/>
  </numFmts>
  <fonts count="3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FF0000"/>
      <name val="Calibri"/>
      <family val="2"/>
      <scheme val="minor"/>
    </font>
    <font>
      <sz val="11"/>
      <name val="Calibri"/>
      <family val="2"/>
    </font>
    <font>
      <sz val="11"/>
      <color theme="1"/>
      <name val="Open Sans"/>
      <family val="2"/>
    </font>
    <font>
      <b/>
      <sz val="10"/>
      <color theme="1"/>
      <name val="Open Sans"/>
      <family val="2"/>
    </font>
    <font>
      <sz val="10"/>
      <color theme="1"/>
      <name val="Open Sans"/>
      <family val="2"/>
    </font>
    <font>
      <sz val="10"/>
      <color rgb="FFFF0000"/>
      <name val="Open Sans"/>
      <family val="2"/>
    </font>
    <font>
      <sz val="10"/>
      <color rgb="FF0070C0"/>
      <name val="Open Sans"/>
      <family val="2"/>
    </font>
    <font>
      <sz val="11"/>
      <color indexed="8"/>
      <name val="Calibri"/>
      <family val="2"/>
    </font>
    <font>
      <sz val="10"/>
      <name val="Arial"/>
      <family val="2"/>
    </font>
    <font>
      <sz val="8"/>
      <color theme="1"/>
      <name val="Arial"/>
      <family val="2"/>
    </font>
    <font>
      <u/>
      <sz val="8"/>
      <color theme="10"/>
      <name val="Arial"/>
      <family val="2"/>
    </font>
    <font>
      <b/>
      <sz val="9"/>
      <color rgb="FFFFFFFF"/>
      <name val="Arial"/>
      <family val="2"/>
    </font>
    <font>
      <sz val="11"/>
      <color rgb="FF000000"/>
      <name val="Calibri"/>
      <family val="2"/>
    </font>
    <font>
      <sz val="10"/>
      <color theme="1"/>
      <name val="Arial"/>
      <family val="2"/>
    </font>
    <font>
      <vertAlign val="superscript"/>
      <sz val="10"/>
      <color theme="1"/>
      <name val="Arial"/>
      <family val="2"/>
    </font>
    <font>
      <u/>
      <sz val="11"/>
      <color theme="10"/>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5117038483843"/>
        <bgColor indexed="65"/>
      </patternFill>
    </fill>
    <fill>
      <patternFill patternType="solid">
        <fgColor theme="4" tint="0.59996337778862885"/>
        <bgColor indexed="65"/>
      </patternFill>
    </fill>
    <fill>
      <patternFill patternType="solid">
        <fgColor theme="4" tint="0.39997558519241921"/>
        <bgColor indexed="65"/>
      </patternFill>
    </fill>
    <fill>
      <patternFill patternType="solid">
        <fgColor theme="5"/>
      </patternFill>
    </fill>
    <fill>
      <patternFill patternType="solid">
        <fgColor theme="5" tint="0.79995117038483843"/>
        <bgColor indexed="65"/>
      </patternFill>
    </fill>
    <fill>
      <patternFill patternType="solid">
        <fgColor theme="5" tint="0.59996337778862885"/>
        <bgColor indexed="65"/>
      </patternFill>
    </fill>
    <fill>
      <patternFill patternType="solid">
        <fgColor theme="5" tint="0.39997558519241921"/>
        <bgColor indexed="65"/>
      </patternFill>
    </fill>
    <fill>
      <patternFill patternType="solid">
        <fgColor theme="6"/>
      </patternFill>
    </fill>
    <fill>
      <patternFill patternType="solid">
        <fgColor theme="6" tint="0.79995117038483843"/>
        <bgColor indexed="65"/>
      </patternFill>
    </fill>
    <fill>
      <patternFill patternType="solid">
        <fgColor theme="6" tint="0.59996337778862885"/>
        <bgColor indexed="65"/>
      </patternFill>
    </fill>
    <fill>
      <patternFill patternType="solid">
        <fgColor theme="6" tint="0.39997558519241921"/>
        <bgColor indexed="65"/>
      </patternFill>
    </fill>
    <fill>
      <patternFill patternType="solid">
        <fgColor theme="7"/>
      </patternFill>
    </fill>
    <fill>
      <patternFill patternType="solid">
        <fgColor theme="7" tint="0.79995117038483843"/>
        <bgColor indexed="65"/>
      </patternFill>
    </fill>
    <fill>
      <patternFill patternType="solid">
        <fgColor theme="7" tint="0.59996337778862885"/>
        <bgColor indexed="65"/>
      </patternFill>
    </fill>
    <fill>
      <patternFill patternType="solid">
        <fgColor theme="7" tint="0.39997558519241921"/>
        <bgColor indexed="65"/>
      </patternFill>
    </fill>
    <fill>
      <patternFill patternType="solid">
        <fgColor theme="8"/>
      </patternFill>
    </fill>
    <fill>
      <patternFill patternType="solid">
        <fgColor theme="8" tint="0.79995117038483843"/>
        <bgColor indexed="65"/>
      </patternFill>
    </fill>
    <fill>
      <patternFill patternType="solid">
        <fgColor theme="8" tint="0.59996337778862885"/>
        <bgColor indexed="65"/>
      </patternFill>
    </fill>
    <fill>
      <patternFill patternType="solid">
        <fgColor theme="8" tint="0.39997558519241921"/>
        <bgColor indexed="65"/>
      </patternFill>
    </fill>
    <fill>
      <patternFill patternType="solid">
        <fgColor theme="9"/>
      </patternFill>
    </fill>
    <fill>
      <patternFill patternType="solid">
        <fgColor theme="9" tint="0.79995117038483843"/>
        <bgColor indexed="65"/>
      </patternFill>
    </fill>
    <fill>
      <patternFill patternType="solid">
        <fgColor theme="9" tint="0.599963377788628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9" tint="0.79998168889431442"/>
        <bgColor indexed="64"/>
      </patternFill>
    </fill>
    <fill>
      <patternFill patternType="solid">
        <fgColor indexed="47"/>
      </patternFill>
    </fill>
    <fill>
      <patternFill patternType="solid">
        <fgColor rgb="FF1F497D"/>
        <bgColor indexed="64"/>
      </patternFill>
    </fill>
  </fills>
  <borders count="22">
    <border>
      <left/>
      <right/>
      <top/>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BFBFBF"/>
      </left>
      <right style="medium">
        <color rgb="FFBFBFBF"/>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right style="medium">
        <color rgb="FFBFBFBF"/>
      </right>
      <top/>
      <bottom style="medium">
        <color rgb="FFBFBFBF"/>
      </bottom>
      <diagonal/>
    </border>
  </borders>
  <cellStyleXfs count="60">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9" fontId="1" fillId="0" borderId="0" applyFont="0" applyFill="0" applyBorder="0" applyAlignment="0" applyProtection="0"/>
    <xf numFmtId="0" fontId="19" fillId="0" borderId="0"/>
    <xf numFmtId="0" fontId="20" fillId="0" borderId="0"/>
    <xf numFmtId="9"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0" fontId="25" fillId="35" borderId="0" applyNumberFormat="0" applyBorder="0" applyAlignment="0" applyProtection="0"/>
    <xf numFmtId="0" fontId="26" fillId="0" borderId="0"/>
    <xf numFmtId="0" fontId="26" fillId="0" borderId="0"/>
    <xf numFmtId="9" fontId="26" fillId="0" borderId="0" applyFont="0" applyFill="0" applyBorder="0" applyAlignment="0" applyProtection="0"/>
    <xf numFmtId="43" fontId="26" fillId="0" borderId="0" applyFont="0" applyFill="0" applyBorder="0" applyAlignment="0" applyProtection="0"/>
    <xf numFmtId="0" fontId="28" fillId="0" borderId="0" applyNumberFormat="0" applyFill="0" applyBorder="0" applyAlignment="0" applyProtection="0"/>
    <xf numFmtId="0" fontId="27" fillId="0" borderId="0"/>
    <xf numFmtId="0" fontId="33" fillId="0" borderId="0" applyNumberFormat="0" applyFill="0" applyBorder="0" applyAlignment="0" applyProtection="0"/>
  </cellStyleXfs>
  <cellXfs count="85">
    <xf numFmtId="0" fontId="0" fillId="0" borderId="0" xfId="0"/>
    <xf numFmtId="164" fontId="0" fillId="0" borderId="0" xfId="0" applyNumberFormat="1"/>
    <xf numFmtId="0" fontId="16" fillId="0" borderId="0" xfId="0" applyFont="1"/>
    <xf numFmtId="164" fontId="16" fillId="0" borderId="0" xfId="0" applyNumberFormat="1" applyFont="1"/>
    <xf numFmtId="0" fontId="14" fillId="0" borderId="0" xfId="0" applyFont="1"/>
    <xf numFmtId="165" fontId="0" fillId="0" borderId="0" xfId="42" applyNumberFormat="1" applyFont="1"/>
    <xf numFmtId="0" fontId="0" fillId="0" borderId="0" xfId="0" applyFill="1"/>
    <xf numFmtId="0" fontId="0" fillId="0" borderId="0" xfId="0" applyFont="1"/>
    <xf numFmtId="165" fontId="1" fillId="0" borderId="0" xfId="42" applyNumberFormat="1" applyFont="1"/>
    <xf numFmtId="164" fontId="0" fillId="0" borderId="0" xfId="0" applyNumberFormat="1" applyFont="1"/>
    <xf numFmtId="164" fontId="16" fillId="34" borderId="0" xfId="0" applyNumberFormat="1" applyFont="1" applyFill="1"/>
    <xf numFmtId="164" fontId="0" fillId="34" borderId="0" xfId="0" applyNumberFormat="1" applyFont="1" applyFill="1"/>
    <xf numFmtId="0" fontId="0" fillId="0" borderId="0" xfId="0" applyAlignment="1">
      <alignment wrapText="1"/>
    </xf>
    <xf numFmtId="164" fontId="0" fillId="0" borderId="0" xfId="0" applyNumberFormat="1" applyAlignment="1">
      <alignment wrapText="1"/>
    </xf>
    <xf numFmtId="164" fontId="16" fillId="0" borderId="0" xfId="0" applyNumberFormat="1" applyFont="1" applyAlignment="1">
      <alignment wrapText="1"/>
    </xf>
    <xf numFmtId="164" fontId="0" fillId="0" borderId="0" xfId="42" applyNumberFormat="1" applyFont="1"/>
    <xf numFmtId="164" fontId="16" fillId="0" borderId="0" xfId="42" applyNumberFormat="1" applyFont="1"/>
    <xf numFmtId="166" fontId="16" fillId="0" borderId="0" xfId="0" applyNumberFormat="1" applyFont="1"/>
    <xf numFmtId="0" fontId="19" fillId="0" borderId="0" xfId="43"/>
    <xf numFmtId="0" fontId="21" fillId="0" borderId="0" xfId="44" applyFont="1"/>
    <xf numFmtId="0" fontId="22" fillId="0" borderId="0" xfId="44" applyFont="1"/>
    <xf numFmtId="0" fontId="22" fillId="0" borderId="10" xfId="44" applyFont="1" applyBorder="1"/>
    <xf numFmtId="0" fontId="19" fillId="33" borderId="0" xfId="43" applyFill="1"/>
    <xf numFmtId="0" fontId="22" fillId="0" borderId="13" xfId="44" applyFont="1" applyBorder="1"/>
    <xf numFmtId="0" fontId="22" fillId="0" borderId="13" xfId="44" applyFont="1" applyBorder="1" applyAlignment="1">
      <alignment horizontal="right"/>
    </xf>
    <xf numFmtId="0" fontId="22" fillId="0" borderId="0" xfId="44" applyFont="1" applyAlignment="1">
      <alignment horizontal="right"/>
    </xf>
    <xf numFmtId="0" fontId="22" fillId="0" borderId="14" xfId="44" applyFont="1" applyBorder="1" applyAlignment="1">
      <alignment horizontal="right" wrapText="1"/>
    </xf>
    <xf numFmtId="0" fontId="22" fillId="33" borderId="0" xfId="44" applyFont="1" applyFill="1" applyAlignment="1">
      <alignment horizontal="right" wrapText="1"/>
    </xf>
    <xf numFmtId="165" fontId="22" fillId="0" borderId="13" xfId="45" applyNumberFormat="1" applyFont="1" applyBorder="1"/>
    <xf numFmtId="165" fontId="22" fillId="0" borderId="0" xfId="45" applyNumberFormat="1" applyFont="1" applyBorder="1"/>
    <xf numFmtId="165" fontId="22" fillId="0" borderId="14" xfId="44" applyNumberFormat="1" applyFont="1" applyBorder="1"/>
    <xf numFmtId="165" fontId="22" fillId="0" borderId="0" xfId="44" applyNumberFormat="1" applyFont="1"/>
    <xf numFmtId="165" fontId="19" fillId="33" borderId="0" xfId="43" applyNumberFormat="1" applyFill="1"/>
    <xf numFmtId="165" fontId="23" fillId="0" borderId="0" xfId="45" applyNumberFormat="1" applyFont="1" applyBorder="1"/>
    <xf numFmtId="165" fontId="23" fillId="0" borderId="0" xfId="44" applyNumberFormat="1" applyFont="1"/>
    <xf numFmtId="165" fontId="23" fillId="0" borderId="14" xfId="44" applyNumberFormat="1" applyFont="1" applyBorder="1"/>
    <xf numFmtId="0" fontId="22" fillId="0" borderId="15" xfId="44" applyFont="1" applyBorder="1"/>
    <xf numFmtId="165" fontId="22" fillId="0" borderId="15" xfId="45" applyNumberFormat="1" applyFont="1" applyBorder="1"/>
    <xf numFmtId="165" fontId="22" fillId="0" borderId="16" xfId="45" applyNumberFormat="1" applyFont="1" applyBorder="1"/>
    <xf numFmtId="165" fontId="23" fillId="0" borderId="16" xfId="45" applyNumberFormat="1" applyFont="1" applyBorder="1"/>
    <xf numFmtId="165" fontId="22" fillId="0" borderId="16" xfId="44" applyNumberFormat="1" applyFont="1" applyBorder="1"/>
    <xf numFmtId="165" fontId="23" fillId="0" borderId="16" xfId="44" applyNumberFormat="1" applyFont="1" applyBorder="1"/>
    <xf numFmtId="165" fontId="23" fillId="0" borderId="17" xfId="44" applyNumberFormat="1" applyFont="1" applyBorder="1"/>
    <xf numFmtId="0" fontId="19" fillId="0" borderId="10" xfId="43" applyBorder="1"/>
    <xf numFmtId="0" fontId="22" fillId="33" borderId="14" xfId="44" applyFont="1" applyFill="1" applyBorder="1" applyAlignment="1">
      <alignment horizontal="right" wrapText="1"/>
    </xf>
    <xf numFmtId="165" fontId="22" fillId="0" borderId="14" xfId="45" applyNumberFormat="1" applyFont="1" applyBorder="1"/>
    <xf numFmtId="164" fontId="19" fillId="33" borderId="0" xfId="43" applyNumberFormat="1" applyFill="1"/>
    <xf numFmtId="165" fontId="24" fillId="0" borderId="0" xfId="44" applyNumberFormat="1" applyFont="1"/>
    <xf numFmtId="165" fontId="24" fillId="0" borderId="14" xfId="44" applyNumberFormat="1" applyFont="1" applyBorder="1"/>
    <xf numFmtId="165" fontId="22" fillId="0" borderId="17" xfId="45" applyNumberFormat="1" applyFont="1" applyBorder="1"/>
    <xf numFmtId="167" fontId="16" fillId="0" borderId="0" xfId="0" applyNumberFormat="1" applyFont="1"/>
    <xf numFmtId="167" fontId="0" fillId="0" borderId="0" xfId="0" applyNumberFormat="1"/>
    <xf numFmtId="2" fontId="0" fillId="0" borderId="0" xfId="0" applyNumberFormat="1" applyFont="1"/>
    <xf numFmtId="2" fontId="0" fillId="0" borderId="0" xfId="0" applyNumberFormat="1"/>
    <xf numFmtId="1" fontId="0" fillId="0" borderId="0" xfId="0" applyNumberFormat="1"/>
    <xf numFmtId="168" fontId="0" fillId="0" borderId="0" xfId="46" applyNumberFormat="1" applyFont="1"/>
    <xf numFmtId="164" fontId="14" fillId="0" borderId="0" xfId="0" applyNumberFormat="1" applyFont="1"/>
    <xf numFmtId="2" fontId="14" fillId="0" borderId="0" xfId="0" applyNumberFormat="1" applyFont="1"/>
    <xf numFmtId="43" fontId="0" fillId="0" borderId="0" xfId="46" applyFont="1"/>
    <xf numFmtId="43" fontId="0" fillId="0" borderId="0" xfId="0" applyNumberFormat="1" applyFont="1"/>
    <xf numFmtId="165" fontId="22" fillId="33" borderId="17" xfId="44" applyNumberFormat="1" applyFont="1" applyFill="1" applyBorder="1"/>
    <xf numFmtId="165" fontId="22" fillId="33" borderId="14" xfId="44" applyNumberFormat="1" applyFont="1" applyFill="1" applyBorder="1"/>
    <xf numFmtId="0" fontId="0" fillId="0" borderId="0" xfId="0" applyFill="1" applyBorder="1"/>
    <xf numFmtId="164" fontId="16" fillId="0" borderId="0" xfId="0" applyNumberFormat="1" applyFont="1" applyFill="1" applyBorder="1"/>
    <xf numFmtId="165" fontId="0" fillId="0" borderId="0" xfId="42" applyNumberFormat="1" applyFont="1" applyFill="1" applyBorder="1"/>
    <xf numFmtId="164" fontId="0" fillId="0" borderId="0" xfId="0" applyNumberFormat="1" applyFill="1" applyBorder="1"/>
    <xf numFmtId="43" fontId="0" fillId="0" borderId="0" xfId="46" applyFont="1" applyFill="1" applyBorder="1"/>
    <xf numFmtId="0" fontId="29" fillId="0" borderId="0" xfId="0" applyFont="1" applyFill="1" applyBorder="1" applyAlignment="1">
      <alignment horizontal="center" vertical="center" wrapText="1"/>
    </xf>
    <xf numFmtId="0" fontId="30" fillId="0" borderId="0" xfId="0" applyFont="1" applyFill="1" applyBorder="1" applyAlignment="1">
      <alignment horizontal="center" vertical="center"/>
    </xf>
    <xf numFmtId="169" fontId="0" fillId="0" borderId="0" xfId="46" applyNumberFormat="1" applyFont="1" applyFill="1" applyBorder="1"/>
    <xf numFmtId="170" fontId="0" fillId="0" borderId="0" xfId="46" applyNumberFormat="1" applyFont="1" applyFill="1" applyBorder="1"/>
    <xf numFmtId="165" fontId="0" fillId="0" borderId="0" xfId="46" applyNumberFormat="1" applyFont="1" applyFill="1" applyBorder="1"/>
    <xf numFmtId="171" fontId="0" fillId="0" borderId="0" xfId="46" applyNumberFormat="1" applyFont="1" applyFill="1" applyBorder="1"/>
    <xf numFmtId="2" fontId="0" fillId="0" borderId="0" xfId="0" applyNumberFormat="1" applyFill="1" applyBorder="1"/>
    <xf numFmtId="0" fontId="29" fillId="36" borderId="18" xfId="0" applyFont="1" applyFill="1" applyBorder="1" applyAlignment="1">
      <alignment horizontal="center" vertical="center" wrapText="1"/>
    </xf>
    <xf numFmtId="0" fontId="29" fillId="36" borderId="19" xfId="0" applyFont="1" applyFill="1" applyBorder="1" applyAlignment="1">
      <alignment horizontal="center" vertical="center" wrapText="1"/>
    </xf>
    <xf numFmtId="0" fontId="30" fillId="0" borderId="20" xfId="0" applyFont="1" applyBorder="1" applyAlignment="1">
      <alignment horizontal="center" vertical="center" wrapText="1"/>
    </xf>
    <xf numFmtId="0" fontId="32" fillId="0" borderId="0" xfId="0" applyFont="1" applyAlignment="1">
      <alignment horizontal="left" vertical="center" indent="2"/>
    </xf>
    <xf numFmtId="0" fontId="33" fillId="0" borderId="0" xfId="59" applyAlignment="1">
      <alignment horizontal="left" vertical="center" indent="2"/>
    </xf>
    <xf numFmtId="0" fontId="31" fillId="0" borderId="0" xfId="0" applyFont="1" applyAlignment="1">
      <alignment horizontal="left" vertical="center" indent="2"/>
    </xf>
    <xf numFmtId="2" fontId="30" fillId="0" borderId="21" xfId="0" applyNumberFormat="1" applyFont="1" applyBorder="1" applyAlignment="1">
      <alignment horizontal="center" vertical="center"/>
    </xf>
    <xf numFmtId="2" fontId="30" fillId="0" borderId="21" xfId="0" applyNumberFormat="1" applyFont="1" applyBorder="1" applyAlignment="1">
      <alignment horizontal="center" vertical="center" wrapText="1"/>
    </xf>
    <xf numFmtId="0" fontId="21" fillId="0" borderId="10" xfId="44" applyFont="1" applyBorder="1" applyAlignment="1">
      <alignment horizontal="center"/>
    </xf>
    <xf numFmtId="0" fontId="21" fillId="0" borderId="11" xfId="44" applyFont="1" applyBorder="1" applyAlignment="1">
      <alignment horizontal="center"/>
    </xf>
    <xf numFmtId="0" fontId="21" fillId="0" borderId="12" xfId="44" applyFont="1" applyBorder="1" applyAlignment="1">
      <alignment horizontal="center"/>
    </xf>
  </cellXfs>
  <cellStyles count="60">
    <cellStyle name="20% - Accent1" xfId="19" builtinId="30" customBuiltin="1"/>
    <cellStyle name="20% - Accent2" xfId="23" builtinId="34" customBuiltin="1"/>
    <cellStyle name="20% - Accent2 2" xfId="52"/>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6" builtinId="3"/>
    <cellStyle name="Comma 2" xfId="51"/>
    <cellStyle name="Comma 3" xfId="56"/>
    <cellStyle name="Comma 4" xfId="49"/>
    <cellStyle name="Comma 5" xfId="47"/>
    <cellStyle name="Comma 5 2" xfId="5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59" builtinId="8"/>
    <cellStyle name="Hyperlink 2" xfId="57"/>
    <cellStyle name="Input" xfId="9" builtinId="20" customBuiltin="1"/>
    <cellStyle name="Linked Cell" xfId="12" builtinId="24" customBuiltin="1"/>
    <cellStyle name="Neutral" xfId="8" builtinId="28" customBuiltin="1"/>
    <cellStyle name="Normal" xfId="0" builtinId="0"/>
    <cellStyle name="Normal 2" xfId="43"/>
    <cellStyle name="Normal 2 2" xfId="44"/>
    <cellStyle name="Normal 2 3" xfId="53"/>
    <cellStyle name="Normal 3" xfId="54"/>
    <cellStyle name="Normal 3 2 2" xfId="48"/>
    <cellStyle name="Normal 6" xfId="58"/>
    <cellStyle name="Note" xfId="15" builtinId="10" customBuiltin="1"/>
    <cellStyle name="Output" xfId="10" builtinId="21" customBuiltin="1"/>
    <cellStyle name="Percent" xfId="42" builtinId="5"/>
    <cellStyle name="Percent 2" xfId="45"/>
    <cellStyle name="Percent 3" xfId="5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a:t>Opex/Totex</a:t>
            </a:r>
            <a:r>
              <a:rPr lang="en-AU" baseline="0"/>
              <a:t> ratio analysis</a:t>
            </a:r>
            <a:endParaRPr lang="en-AU"/>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ES_results_FP!$D$5</c:f>
              <c:strCache>
                <c:ptCount val="1"/>
                <c:pt idx="0">
                  <c:v>Opex3_ChgES</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2.4117056050919284E-2"/>
                  <c:y val="-1.097019943887166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ES_results_FP!$C$6:$C$18</c:f>
              <c:numCache>
                <c:formatCode>0.0%</c:formatCode>
                <c:ptCount val="13"/>
                <c:pt idx="0">
                  <c:v>0.13814024782549716</c:v>
                </c:pt>
                <c:pt idx="1">
                  <c:v>-0.13002958026935896</c:v>
                </c:pt>
                <c:pt idx="2">
                  <c:v>-0.25909436792917073</c:v>
                </c:pt>
                <c:pt idx="3">
                  <c:v>-0.10392238824842037</c:v>
                </c:pt>
                <c:pt idx="4">
                  <c:v>-0.14046804605656982</c:v>
                </c:pt>
                <c:pt idx="5">
                  <c:v>-0.13805610583221717</c:v>
                </c:pt>
                <c:pt idx="6">
                  <c:v>-6.6487063986888972E-2</c:v>
                </c:pt>
                <c:pt idx="7">
                  <c:v>2.5825839392224825E-2</c:v>
                </c:pt>
                <c:pt idx="8">
                  <c:v>-4.9924641019913785E-2</c:v>
                </c:pt>
                <c:pt idx="9">
                  <c:v>0.10591381577862102</c:v>
                </c:pt>
                <c:pt idx="10">
                  <c:v>-0.11290913524176271</c:v>
                </c:pt>
                <c:pt idx="11">
                  <c:v>-4.7835018397596962E-2</c:v>
                </c:pt>
                <c:pt idx="12">
                  <c:v>6.9000079527779423E-2</c:v>
                </c:pt>
              </c:numCache>
            </c:numRef>
          </c:xVal>
          <c:yVal>
            <c:numRef>
              <c:f>ES_results_FP!$D$6:$D$18</c:f>
              <c:numCache>
                <c:formatCode>0.000</c:formatCode>
                <c:ptCount val="13"/>
                <c:pt idx="0">
                  <c:v>7.7377442029894494E-2</c:v>
                </c:pt>
                <c:pt idx="1">
                  <c:v>8.0200319862279268E-2</c:v>
                </c:pt>
                <c:pt idx="2">
                  <c:v>-0.11895066167516177</c:v>
                </c:pt>
                <c:pt idx="3">
                  <c:v>0.10506068293696003</c:v>
                </c:pt>
                <c:pt idx="4">
                  <c:v>0.10891656072755429</c:v>
                </c:pt>
                <c:pt idx="5">
                  <c:v>7.431629196852918E-2</c:v>
                </c:pt>
                <c:pt idx="6">
                  <c:v>0.11730557535100494</c:v>
                </c:pt>
                <c:pt idx="7">
                  <c:v>0.10490251026442587</c:v>
                </c:pt>
                <c:pt idx="8">
                  <c:v>-6.3161849975585938E-3</c:v>
                </c:pt>
                <c:pt idx="9">
                  <c:v>0.14023482795776787</c:v>
                </c:pt>
                <c:pt idx="10">
                  <c:v>0.12234667400703514</c:v>
                </c:pt>
                <c:pt idx="11">
                  <c:v>0.13003176186163878</c:v>
                </c:pt>
                <c:pt idx="12">
                  <c:v>0.13153830398417932</c:v>
                </c:pt>
              </c:numCache>
            </c:numRef>
          </c:yVal>
          <c:smooth val="0"/>
          <c:extLst>
            <c:ext xmlns:c16="http://schemas.microsoft.com/office/drawing/2014/chart" uri="{C3380CC4-5D6E-409C-BE32-E72D297353CC}">
              <c16:uniqueId val="{00000001-C415-4EB2-87B3-F187D8A23420}"/>
            </c:ext>
          </c:extLst>
        </c:ser>
        <c:ser>
          <c:idx val="1"/>
          <c:order val="1"/>
          <c:tx>
            <c:strRef>
              <c:f>ES_results_FP!$E$5</c:f>
              <c:strCache>
                <c:ptCount val="1"/>
                <c:pt idx="0">
                  <c:v>Opex4a_ChgES</c:v>
                </c:pt>
              </c:strCache>
            </c:strRef>
          </c:tx>
          <c:spPr>
            <a:ln w="1905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1"/>
            <c:dispEq val="1"/>
            <c:trendlineLbl>
              <c:layout>
                <c:manualLayout>
                  <c:x val="-0.45309863934100075"/>
                  <c:y val="0.37239473461524308"/>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ES_results_FP!$C$6:$C$18</c:f>
              <c:numCache>
                <c:formatCode>0.0%</c:formatCode>
                <c:ptCount val="13"/>
                <c:pt idx="0">
                  <c:v>0.13814024782549716</c:v>
                </c:pt>
                <c:pt idx="1">
                  <c:v>-0.13002958026935896</c:v>
                </c:pt>
                <c:pt idx="2">
                  <c:v>-0.25909436792917073</c:v>
                </c:pt>
                <c:pt idx="3">
                  <c:v>-0.10392238824842037</c:v>
                </c:pt>
                <c:pt idx="4">
                  <c:v>-0.14046804605656982</c:v>
                </c:pt>
                <c:pt idx="5">
                  <c:v>-0.13805610583221717</c:v>
                </c:pt>
                <c:pt idx="6">
                  <c:v>-6.6487063986888972E-2</c:v>
                </c:pt>
                <c:pt idx="7">
                  <c:v>2.5825839392224825E-2</c:v>
                </c:pt>
                <c:pt idx="8">
                  <c:v>-4.9924641019913785E-2</c:v>
                </c:pt>
                <c:pt idx="9">
                  <c:v>0.10591381577862102</c:v>
                </c:pt>
                <c:pt idx="10">
                  <c:v>-0.11290913524176271</c:v>
                </c:pt>
                <c:pt idx="11">
                  <c:v>-4.7835018397596962E-2</c:v>
                </c:pt>
                <c:pt idx="12">
                  <c:v>6.9000079527779423E-2</c:v>
                </c:pt>
              </c:numCache>
            </c:numRef>
          </c:xVal>
          <c:yVal>
            <c:numRef>
              <c:f>ES_results_FP!$E$6:$E$18</c:f>
              <c:numCache>
                <c:formatCode>0.000</c:formatCode>
                <c:ptCount val="13"/>
                <c:pt idx="0">
                  <c:v>0.11364390254291523</c:v>
                </c:pt>
                <c:pt idx="1">
                  <c:v>-3.1426614898955985E-2</c:v>
                </c:pt>
                <c:pt idx="2">
                  <c:v>-0.16201940320471353</c:v>
                </c:pt>
                <c:pt idx="3">
                  <c:v>-2.3121358827011163E-2</c:v>
                </c:pt>
                <c:pt idx="4">
                  <c:v>-6.1450363806058728E-2</c:v>
                </c:pt>
                <c:pt idx="5">
                  <c:v>-3.5833203721104989E-2</c:v>
                </c:pt>
                <c:pt idx="6">
                  <c:v>5.4915663044791119E-3</c:v>
                </c:pt>
                <c:pt idx="7">
                  <c:v>5.9488260730522269E-2</c:v>
                </c:pt>
                <c:pt idx="8">
                  <c:v>-1.9831061363220215E-3</c:v>
                </c:pt>
                <c:pt idx="9">
                  <c:v>0.1397605794425365</c:v>
                </c:pt>
                <c:pt idx="10">
                  <c:v>-4.5474021684320132E-2</c:v>
                </c:pt>
                <c:pt idx="11">
                  <c:v>2.2582999727530417E-2</c:v>
                </c:pt>
                <c:pt idx="12">
                  <c:v>0.10787017712988411</c:v>
                </c:pt>
              </c:numCache>
            </c:numRef>
          </c:yVal>
          <c:smooth val="0"/>
          <c:extLst>
            <c:ext xmlns:c16="http://schemas.microsoft.com/office/drawing/2014/chart" uri="{C3380CC4-5D6E-409C-BE32-E72D297353CC}">
              <c16:uniqueId val="{00000003-C415-4EB2-87B3-F187D8A23420}"/>
            </c:ext>
          </c:extLst>
        </c:ser>
        <c:dLbls>
          <c:showLegendKey val="0"/>
          <c:showVal val="0"/>
          <c:showCatName val="0"/>
          <c:showSerName val="0"/>
          <c:showPercent val="0"/>
          <c:showBubbleSize val="0"/>
        </c:dLbls>
        <c:axId val="936836864"/>
        <c:axId val="936839160"/>
      </c:scatterChart>
      <c:valAx>
        <c:axId val="9368368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Opex/totex difference (%)</a:t>
                </a:r>
              </a:p>
            </c:rich>
          </c:tx>
          <c:layout>
            <c:manualLayout>
              <c:xMode val="edge"/>
              <c:yMode val="edge"/>
              <c:x val="0.36024535462367968"/>
              <c:y val="0.7590305750055392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36839160"/>
        <c:crosses val="autoZero"/>
        <c:crossBetween val="midCat"/>
      </c:valAx>
      <c:valAx>
        <c:axId val="9368391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ES difference (#)</a:t>
                </a:r>
              </a:p>
            </c:rich>
          </c:tx>
          <c:layout>
            <c:manualLayout>
              <c:xMode val="edge"/>
              <c:yMode val="edge"/>
              <c:x val="0"/>
              <c:y val="0.31822399264666529"/>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3683686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a:t>Opex/TC</a:t>
            </a:r>
            <a:r>
              <a:rPr lang="en-AU" baseline="0"/>
              <a:t> ratio analysis</a:t>
            </a:r>
            <a:endParaRPr lang="en-AU"/>
          </a:p>
        </c:rich>
      </c:tx>
      <c:layout>
        <c:manualLayout>
          <c:xMode val="edge"/>
          <c:yMode val="edge"/>
          <c:x val="0.33487490659047192"/>
          <c:y val="2.962962962962963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4126400995159946E-2"/>
          <c:y val="0.12996296296296297"/>
          <c:w val="0.89018979791625585"/>
          <c:h val="0.68022134733158357"/>
        </c:manualLayout>
      </c:layout>
      <c:scatterChart>
        <c:scatterStyle val="lineMarker"/>
        <c:varyColors val="0"/>
        <c:ser>
          <c:idx val="0"/>
          <c:order val="0"/>
          <c:tx>
            <c:strRef>
              <c:f>ES_results_FP!$H$5</c:f>
              <c:strCache>
                <c:ptCount val="1"/>
                <c:pt idx="0">
                  <c:v>Opex3_ChgES</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2.3990068890081047E-2"/>
                  <c:y val="0.18904578594342375"/>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ES_results_FP!$G$6:$G$18</c:f>
              <c:numCache>
                <c:formatCode>0.000</c:formatCode>
                <c:ptCount val="13"/>
                <c:pt idx="0">
                  <c:v>8.3479692164192043E-2</c:v>
                </c:pt>
                <c:pt idx="1">
                  <c:v>1.1731920095544135E-2</c:v>
                </c:pt>
                <c:pt idx="2">
                  <c:v>-0.26503979468907668</c:v>
                </c:pt>
                <c:pt idx="3">
                  <c:v>9.3756740652428228E-2</c:v>
                </c:pt>
                <c:pt idx="4">
                  <c:v>1.7779862617417486E-3</c:v>
                </c:pt>
                <c:pt idx="5">
                  <c:v>-2.9765829726239312E-3</c:v>
                </c:pt>
                <c:pt idx="6">
                  <c:v>0.11138167954711631</c:v>
                </c:pt>
                <c:pt idx="7">
                  <c:v>0.17230760259749345</c:v>
                </c:pt>
                <c:pt idx="8">
                  <c:v>0.114453208783726</c:v>
                </c:pt>
                <c:pt idx="9">
                  <c:v>-4.2738013884114689E-2</c:v>
                </c:pt>
                <c:pt idx="10">
                  <c:v>0.10642360884120117</c:v>
                </c:pt>
                <c:pt idx="11">
                  <c:v>-2.5815063574120112E-2</c:v>
                </c:pt>
                <c:pt idx="12">
                  <c:v>6.3807955734577204E-2</c:v>
                </c:pt>
              </c:numCache>
            </c:numRef>
          </c:xVal>
          <c:yVal>
            <c:numRef>
              <c:f>ES_results_FP!$H$6:$H$18</c:f>
              <c:numCache>
                <c:formatCode>0.000</c:formatCode>
                <c:ptCount val="13"/>
                <c:pt idx="0">
                  <c:v>7.7377442029894494E-2</c:v>
                </c:pt>
                <c:pt idx="1">
                  <c:v>-3.1426614898955985E-2</c:v>
                </c:pt>
                <c:pt idx="2">
                  <c:v>-0.16201940320471353</c:v>
                </c:pt>
                <c:pt idx="3">
                  <c:v>-2.3121358827011163E-2</c:v>
                </c:pt>
                <c:pt idx="4">
                  <c:v>-6.1450363806058728E-2</c:v>
                </c:pt>
                <c:pt idx="5">
                  <c:v>-3.5833203721104989E-2</c:v>
                </c:pt>
                <c:pt idx="6">
                  <c:v>5.4915663044791119E-3</c:v>
                </c:pt>
                <c:pt idx="7">
                  <c:v>5.9488260730522269E-2</c:v>
                </c:pt>
                <c:pt idx="8">
                  <c:v>-1.9831061363220215E-3</c:v>
                </c:pt>
                <c:pt idx="9">
                  <c:v>0.1397605794425365</c:v>
                </c:pt>
                <c:pt idx="10">
                  <c:v>-4.5474021684320132E-2</c:v>
                </c:pt>
                <c:pt idx="11">
                  <c:v>2.2582999727530417E-2</c:v>
                </c:pt>
                <c:pt idx="12">
                  <c:v>0.10787017712988411</c:v>
                </c:pt>
              </c:numCache>
            </c:numRef>
          </c:yVal>
          <c:smooth val="0"/>
          <c:extLst>
            <c:ext xmlns:c16="http://schemas.microsoft.com/office/drawing/2014/chart" uri="{C3380CC4-5D6E-409C-BE32-E72D297353CC}">
              <c16:uniqueId val="{00000000-058F-4434-A5FF-29F1795C48C7}"/>
            </c:ext>
          </c:extLst>
        </c:ser>
        <c:ser>
          <c:idx val="1"/>
          <c:order val="1"/>
          <c:tx>
            <c:strRef>
              <c:f>ES_results_FP!$I$5</c:f>
              <c:strCache>
                <c:ptCount val="1"/>
                <c:pt idx="0">
                  <c:v>Opex4b_ChgES</c:v>
                </c:pt>
              </c:strCache>
            </c:strRef>
          </c:tx>
          <c:spPr>
            <a:ln w="1905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1"/>
            <c:dispEq val="1"/>
            <c:trendlineLbl>
              <c:layout>
                <c:manualLayout>
                  <c:x val="-0.53294428211539258"/>
                  <c:y val="0.25442315543890348"/>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ES_results_FP!$G$6:$G$18</c:f>
              <c:numCache>
                <c:formatCode>0.000</c:formatCode>
                <c:ptCount val="13"/>
                <c:pt idx="0">
                  <c:v>8.3479692164192043E-2</c:v>
                </c:pt>
                <c:pt idx="1">
                  <c:v>1.1731920095544135E-2</c:v>
                </c:pt>
                <c:pt idx="2">
                  <c:v>-0.26503979468907668</c:v>
                </c:pt>
                <c:pt idx="3">
                  <c:v>9.3756740652428228E-2</c:v>
                </c:pt>
                <c:pt idx="4">
                  <c:v>1.7779862617417486E-3</c:v>
                </c:pt>
                <c:pt idx="5">
                  <c:v>-2.9765829726239312E-3</c:v>
                </c:pt>
                <c:pt idx="6">
                  <c:v>0.11138167954711631</c:v>
                </c:pt>
                <c:pt idx="7">
                  <c:v>0.17230760259749345</c:v>
                </c:pt>
                <c:pt idx="8">
                  <c:v>0.114453208783726</c:v>
                </c:pt>
                <c:pt idx="9">
                  <c:v>-4.2738013884114689E-2</c:v>
                </c:pt>
                <c:pt idx="10">
                  <c:v>0.10642360884120117</c:v>
                </c:pt>
                <c:pt idx="11">
                  <c:v>-2.5815063574120112E-2</c:v>
                </c:pt>
                <c:pt idx="12">
                  <c:v>6.3807955734577204E-2</c:v>
                </c:pt>
              </c:numCache>
            </c:numRef>
          </c:xVal>
          <c:yVal>
            <c:numRef>
              <c:f>ES_results_FP!$I$6:$I$18</c:f>
              <c:numCache>
                <c:formatCode>0.000</c:formatCode>
                <c:ptCount val="13"/>
                <c:pt idx="0">
                  <c:v>-1.7736133587509473E-2</c:v>
                </c:pt>
                <c:pt idx="1">
                  <c:v>-3.3317881011905803E-2</c:v>
                </c:pt>
                <c:pt idx="2">
                  <c:v>-0.35320611893450315</c:v>
                </c:pt>
                <c:pt idx="3">
                  <c:v>-1.1385447827311213E-2</c:v>
                </c:pt>
                <c:pt idx="4">
                  <c:v>-5.3036223810826288E-2</c:v>
                </c:pt>
                <c:pt idx="5">
                  <c:v>-8.0667102609622954E-2</c:v>
                </c:pt>
                <c:pt idx="6">
                  <c:v>-3.6400941163502454E-3</c:v>
                </c:pt>
                <c:pt idx="7">
                  <c:v>6.2464013927621131E-3</c:v>
                </c:pt>
                <c:pt idx="8">
                  <c:v>-5.4861009120941162E-3</c:v>
                </c:pt>
                <c:pt idx="9">
                  <c:v>-0.11705357023721119</c:v>
                </c:pt>
                <c:pt idx="10">
                  <c:v>-6.0221967186131486E-3</c:v>
                </c:pt>
                <c:pt idx="11">
                  <c:v>-0.10822316962037881</c:v>
                </c:pt>
                <c:pt idx="12">
                  <c:v>-6.0371751103515892E-2</c:v>
                </c:pt>
              </c:numCache>
            </c:numRef>
          </c:yVal>
          <c:smooth val="0"/>
          <c:extLst>
            <c:ext xmlns:c16="http://schemas.microsoft.com/office/drawing/2014/chart" uri="{C3380CC4-5D6E-409C-BE32-E72D297353CC}">
              <c16:uniqueId val="{00000001-058F-4434-A5FF-29F1795C48C7}"/>
            </c:ext>
          </c:extLst>
        </c:ser>
        <c:dLbls>
          <c:showLegendKey val="0"/>
          <c:showVal val="0"/>
          <c:showCatName val="0"/>
          <c:showSerName val="0"/>
          <c:showPercent val="0"/>
          <c:showBubbleSize val="0"/>
        </c:dLbls>
        <c:axId val="932247304"/>
        <c:axId val="932244680"/>
      </c:scatterChart>
      <c:valAx>
        <c:axId val="93224730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Opex/TC difference (%)</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32244680"/>
        <c:crosses val="autoZero"/>
        <c:crossBetween val="midCat"/>
      </c:valAx>
      <c:valAx>
        <c:axId val="932244680"/>
        <c:scaling>
          <c:orientation val="minMax"/>
        </c:scaling>
        <c:delete val="1"/>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ES difference (#)</a:t>
                </a:r>
              </a:p>
            </c:rich>
          </c:tx>
          <c:layout>
            <c:manualLayout>
              <c:xMode val="edge"/>
              <c:yMode val="edge"/>
              <c:x val="1.0695920439216383E-3"/>
              <c:y val="0.3356570428696412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crossAx val="932247304"/>
        <c:crosses val="autoZero"/>
        <c:crossBetween val="midCat"/>
      </c:valAx>
      <c:spPr>
        <a:noFill/>
        <a:ln>
          <a:noFill/>
        </a:ln>
        <a:effectLst/>
      </c:spPr>
    </c:plotArea>
    <c:legend>
      <c:legendPos val="b"/>
      <c:layout>
        <c:manualLayout>
          <c:xMode val="edge"/>
          <c:yMode val="edge"/>
          <c:x val="0.19071659514709796"/>
          <c:y val="0.88055468066491693"/>
          <c:w val="0.701135414608275"/>
          <c:h val="0.1194453193350831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ES_results_FP_revised!$AD$21</c:f>
              <c:strCache>
                <c:ptCount val="1"/>
                <c:pt idx="0">
                  <c:v>2014 CAMs</c:v>
                </c:pt>
              </c:strCache>
            </c:strRef>
          </c:tx>
          <c:spPr>
            <a:solidFill>
              <a:schemeClr val="accent1"/>
            </a:solidFill>
            <a:ln>
              <a:noFill/>
            </a:ln>
            <a:effectLst/>
          </c:spPr>
          <c:invertIfNegative val="0"/>
          <c:cat>
            <c:strRef>
              <c:f>ES_results_FP_revised!$AC$22:$AC$34</c:f>
              <c:strCache>
                <c:ptCount val="13"/>
                <c:pt idx="0">
                  <c:v>EVO</c:v>
                </c:pt>
                <c:pt idx="1">
                  <c:v>AGD</c:v>
                </c:pt>
                <c:pt idx="2">
                  <c:v>CIT</c:v>
                </c:pt>
                <c:pt idx="3">
                  <c:v>END</c:v>
                </c:pt>
                <c:pt idx="4">
                  <c:v>ENX</c:v>
                </c:pt>
                <c:pt idx="5">
                  <c:v>ERG</c:v>
                </c:pt>
                <c:pt idx="6">
                  <c:v>ESS</c:v>
                </c:pt>
                <c:pt idx="7">
                  <c:v>JEN</c:v>
                </c:pt>
                <c:pt idx="8">
                  <c:v>PCR</c:v>
                </c:pt>
                <c:pt idx="9">
                  <c:v>SAP</c:v>
                </c:pt>
                <c:pt idx="10">
                  <c:v>AND</c:v>
                </c:pt>
                <c:pt idx="11">
                  <c:v>TND</c:v>
                </c:pt>
                <c:pt idx="12">
                  <c:v>UED</c:v>
                </c:pt>
              </c:strCache>
            </c:strRef>
          </c:cat>
          <c:val>
            <c:numRef>
              <c:f>ES_results_FP_revised!$AD$22:$AD$34</c:f>
              <c:numCache>
                <c:formatCode>0.000</c:formatCode>
                <c:ptCount val="13"/>
                <c:pt idx="0">
                  <c:v>0.45769948167684782</c:v>
                </c:pt>
                <c:pt idx="1">
                  <c:v>0.44650396452549257</c:v>
                </c:pt>
                <c:pt idx="2">
                  <c:v>0.91757831241811916</c:v>
                </c:pt>
                <c:pt idx="3">
                  <c:v>0.59431381627557478</c:v>
                </c:pt>
                <c:pt idx="4">
                  <c:v>0.60550757318513249</c:v>
                </c:pt>
                <c:pt idx="5">
                  <c:v>0.58724084713892233</c:v>
                </c:pt>
                <c:pt idx="6">
                  <c:v>0.65242812561663122</c:v>
                </c:pt>
                <c:pt idx="7">
                  <c:v>0.65517847454505052</c:v>
                </c:pt>
                <c:pt idx="8">
                  <c:v>0.98521648347377777</c:v>
                </c:pt>
                <c:pt idx="9">
                  <c:v>0.7964661798982362</c:v>
                </c:pt>
                <c:pt idx="10">
                  <c:v>0.68975734108757347</c:v>
                </c:pt>
                <c:pt idx="11">
                  <c:v>0.77086041269267536</c:v>
                </c:pt>
                <c:pt idx="12">
                  <c:v>0.80743328967556238</c:v>
                </c:pt>
              </c:numCache>
            </c:numRef>
          </c:val>
          <c:extLst>
            <c:ext xmlns:c16="http://schemas.microsoft.com/office/drawing/2014/chart" uri="{C3380CC4-5D6E-409C-BE32-E72D297353CC}">
              <c16:uniqueId val="{00000000-5651-4953-A711-6876BA30A9A0}"/>
            </c:ext>
          </c:extLst>
        </c:ser>
        <c:ser>
          <c:idx val="1"/>
          <c:order val="1"/>
          <c:tx>
            <c:strRef>
              <c:f>ES_results_FP_revised!$AE$21</c:f>
              <c:strCache>
                <c:ptCount val="1"/>
                <c:pt idx="0">
                  <c:v>Current CAMs</c:v>
                </c:pt>
              </c:strCache>
            </c:strRef>
          </c:tx>
          <c:spPr>
            <a:solidFill>
              <a:schemeClr val="accent2"/>
            </a:solidFill>
            <a:ln>
              <a:noFill/>
            </a:ln>
            <a:effectLst/>
          </c:spPr>
          <c:invertIfNegative val="0"/>
          <c:cat>
            <c:strRef>
              <c:f>ES_results_FP_revised!$AC$22:$AC$34</c:f>
              <c:strCache>
                <c:ptCount val="13"/>
                <c:pt idx="0">
                  <c:v>EVO</c:v>
                </c:pt>
                <c:pt idx="1">
                  <c:v>AGD</c:v>
                </c:pt>
                <c:pt idx="2">
                  <c:v>CIT</c:v>
                </c:pt>
                <c:pt idx="3">
                  <c:v>END</c:v>
                </c:pt>
                <c:pt idx="4">
                  <c:v>ENX</c:v>
                </c:pt>
                <c:pt idx="5">
                  <c:v>ERG</c:v>
                </c:pt>
                <c:pt idx="6">
                  <c:v>ESS</c:v>
                </c:pt>
                <c:pt idx="7">
                  <c:v>JEN</c:v>
                </c:pt>
                <c:pt idx="8">
                  <c:v>PCR</c:v>
                </c:pt>
                <c:pt idx="9">
                  <c:v>SAP</c:v>
                </c:pt>
                <c:pt idx="10">
                  <c:v>AND</c:v>
                </c:pt>
                <c:pt idx="11">
                  <c:v>TND</c:v>
                </c:pt>
                <c:pt idx="12">
                  <c:v>UED</c:v>
                </c:pt>
              </c:strCache>
            </c:strRef>
          </c:cat>
          <c:val>
            <c:numRef>
              <c:f>ES_results_FP_revised!$AE$22:$AE$34</c:f>
              <c:numCache>
                <c:formatCode>0.000</c:formatCode>
                <c:ptCount val="13"/>
                <c:pt idx="0">
                  <c:v>0.53507692370674231</c:v>
                </c:pt>
                <c:pt idx="1">
                  <c:v>0.52670428438777184</c:v>
                </c:pt>
                <c:pt idx="2">
                  <c:v>0.79862765074295738</c:v>
                </c:pt>
                <c:pt idx="3">
                  <c:v>0.69937449921253481</c:v>
                </c:pt>
                <c:pt idx="4">
                  <c:v>0.71442413391268678</c:v>
                </c:pt>
                <c:pt idx="5">
                  <c:v>0.66155713910745151</c:v>
                </c:pt>
                <c:pt idx="6">
                  <c:v>0.76973370096763616</c:v>
                </c:pt>
                <c:pt idx="7">
                  <c:v>0.76008098480947639</c:v>
                </c:pt>
                <c:pt idx="8">
                  <c:v>0.97890029847621918</c:v>
                </c:pt>
                <c:pt idx="9">
                  <c:v>0.93670100785600408</c:v>
                </c:pt>
                <c:pt idx="10">
                  <c:v>0.81210401509460861</c:v>
                </c:pt>
                <c:pt idx="11">
                  <c:v>0.90089217455431414</c:v>
                </c:pt>
                <c:pt idx="12">
                  <c:v>0.9389715936597417</c:v>
                </c:pt>
              </c:numCache>
            </c:numRef>
          </c:val>
          <c:extLst>
            <c:ext xmlns:c16="http://schemas.microsoft.com/office/drawing/2014/chart" uri="{C3380CC4-5D6E-409C-BE32-E72D297353CC}">
              <c16:uniqueId val="{00000001-5651-4953-A711-6876BA30A9A0}"/>
            </c:ext>
          </c:extLst>
        </c:ser>
        <c:dLbls>
          <c:showLegendKey val="0"/>
          <c:showVal val="0"/>
          <c:showCatName val="0"/>
          <c:showSerName val="0"/>
          <c:showPercent val="0"/>
          <c:showBubbleSize val="0"/>
        </c:dLbls>
        <c:gapWidth val="219"/>
        <c:overlap val="-27"/>
        <c:axId val="912999432"/>
        <c:axId val="913000744"/>
      </c:barChart>
      <c:catAx>
        <c:axId val="912999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3000744"/>
        <c:crosses val="autoZero"/>
        <c:auto val="1"/>
        <c:lblAlgn val="ctr"/>
        <c:lblOffset val="100"/>
        <c:noMultiLvlLbl val="0"/>
      </c:catAx>
      <c:valAx>
        <c:axId val="913000744"/>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29994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29632</xdr:colOff>
      <xdr:row>19</xdr:row>
      <xdr:rowOff>127000</xdr:rowOff>
    </xdr:from>
    <xdr:to>
      <xdr:col>8</xdr:col>
      <xdr:colOff>355600</xdr:colOff>
      <xdr:row>37</xdr:row>
      <xdr:rowOff>143934</xdr:rowOff>
    </xdr:to>
    <xdr:graphicFrame macro="">
      <xdr:nvGraphicFramePr>
        <xdr:cNvPr id="2" name="Chart 1">
          <a:extLst>
            <a:ext uri="{FF2B5EF4-FFF2-40B4-BE49-F238E27FC236}">
              <a16:creationId xmlns:a16="http://schemas.microsoft.com/office/drawing/2014/main" id="{3AECF369-D6EA-4476-B707-31FF897055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579965</xdr:colOff>
      <xdr:row>19</xdr:row>
      <xdr:rowOff>118534</xdr:rowOff>
    </xdr:from>
    <xdr:to>
      <xdr:col>19</xdr:col>
      <xdr:colOff>0</xdr:colOff>
      <xdr:row>38</xdr:row>
      <xdr:rowOff>8467</xdr:rowOff>
    </xdr:to>
    <xdr:graphicFrame macro="">
      <xdr:nvGraphicFramePr>
        <xdr:cNvPr id="3" name="Chart 2">
          <a:extLst>
            <a:ext uri="{FF2B5EF4-FFF2-40B4-BE49-F238E27FC236}">
              <a16:creationId xmlns:a16="http://schemas.microsoft.com/office/drawing/2014/main" id="{08C3A919-53AB-49BB-B93F-89880FC4AE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34</xdr:col>
      <xdr:colOff>29634</xdr:colOff>
      <xdr:row>22</xdr:row>
      <xdr:rowOff>118534</xdr:rowOff>
    </xdr:from>
    <xdr:to>
      <xdr:col>41</xdr:col>
      <xdr:colOff>334434</xdr:colOff>
      <xdr:row>37</xdr:row>
      <xdr:rowOff>67734</xdr:rowOff>
    </xdr:to>
    <xdr:graphicFrame macro="">
      <xdr:nvGraphicFramePr>
        <xdr:cNvPr id="2" name="Chart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Wu, Su" id="{069E2E8A-BEF8-42DC-91F1-4210132E7142}" userId="S::su.wu@accc.gov.au::0d409643-8a4a-4862-9d2c-fe2d9d6602b7"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N14" dT="2022-05-06T04:42:39.47" personId="{069E2E8A-BEF8-42DC-91F1-4210132E7142}" id="{12C8C730-BF7A-4FDE-A5F7-900FE0FE73E6}">
    <text>Note that the ES for PCR being higher than 1 does not affect the correlation analysis.  if we choose to adjusted the set of EScores by a fixed number, then two series are perfectly correlated.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 Id="rId4" Type="http://schemas.microsoft.com/office/2017/10/relationships/threadedComment" Target="../threadedComments/threadedComment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28"/>
  <sheetViews>
    <sheetView tabSelected="1" workbookViewId="0">
      <selection activeCell="L33" sqref="L33"/>
    </sheetView>
  </sheetViews>
  <sheetFormatPr defaultRowHeight="14.5" x14ac:dyDescent="0.35"/>
  <sheetData>
    <row r="1" spans="1:1" x14ac:dyDescent="0.35">
      <c r="A1" s="2" t="s">
        <v>60</v>
      </c>
    </row>
    <row r="2" spans="1:1" x14ac:dyDescent="0.35">
      <c r="A2" t="s">
        <v>183</v>
      </c>
    </row>
    <row r="4" spans="1:1" x14ac:dyDescent="0.35">
      <c r="A4" t="s">
        <v>61</v>
      </c>
    </row>
    <row r="5" spans="1:1" x14ac:dyDescent="0.35">
      <c r="A5" t="s">
        <v>83</v>
      </c>
    </row>
    <row r="6" spans="1:1" x14ac:dyDescent="0.35">
      <c r="A6" t="s">
        <v>243</v>
      </c>
    </row>
    <row r="7" spans="1:1" x14ac:dyDescent="0.35">
      <c r="A7" t="s">
        <v>186</v>
      </c>
    </row>
    <row r="8" spans="1:1" x14ac:dyDescent="0.35">
      <c r="A8" t="s">
        <v>184</v>
      </c>
    </row>
    <row r="9" spans="1:1" x14ac:dyDescent="0.35">
      <c r="A9" t="s">
        <v>185</v>
      </c>
    </row>
    <row r="10" spans="1:1" x14ac:dyDescent="0.35">
      <c r="A10" t="s">
        <v>203</v>
      </c>
    </row>
    <row r="11" spans="1:1" x14ac:dyDescent="0.35">
      <c r="A11" t="s">
        <v>187</v>
      </c>
    </row>
    <row r="13" spans="1:1" x14ac:dyDescent="0.35">
      <c r="A13" t="s">
        <v>71</v>
      </c>
    </row>
    <row r="14" spans="1:1" x14ac:dyDescent="0.35">
      <c r="A14" t="s">
        <v>188</v>
      </c>
    </row>
    <row r="15" spans="1:1" x14ac:dyDescent="0.35">
      <c r="A15" t="s">
        <v>189</v>
      </c>
    </row>
    <row r="17" spans="1:1" x14ac:dyDescent="0.35">
      <c r="A17" t="s">
        <v>84</v>
      </c>
    </row>
    <row r="19" spans="1:1" x14ac:dyDescent="0.35">
      <c r="A19" s="4" t="s">
        <v>200</v>
      </c>
    </row>
    <row r="21" spans="1:1" x14ac:dyDescent="0.35">
      <c r="A21" t="s">
        <v>62</v>
      </c>
    </row>
    <row r="22" spans="1:1" x14ac:dyDescent="0.35">
      <c r="A22" t="s">
        <v>190</v>
      </c>
    </row>
    <row r="23" spans="1:1" x14ac:dyDescent="0.35">
      <c r="A23" t="s">
        <v>63</v>
      </c>
    </row>
    <row r="24" spans="1:1" x14ac:dyDescent="0.35">
      <c r="A24" t="s">
        <v>65</v>
      </c>
    </row>
    <row r="25" spans="1:1" x14ac:dyDescent="0.35">
      <c r="A25" t="s">
        <v>64</v>
      </c>
    </row>
    <row r="26" spans="1:1" x14ac:dyDescent="0.35">
      <c r="A26" t="s">
        <v>85</v>
      </c>
    </row>
    <row r="27" spans="1:1" x14ac:dyDescent="0.35">
      <c r="A27" t="s">
        <v>242</v>
      </c>
    </row>
    <row r="28" spans="1:1" x14ac:dyDescent="0.35">
      <c r="A28" s="4" t="s">
        <v>191</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N16"/>
  <sheetViews>
    <sheetView workbookViewId="0">
      <selection activeCell="L4" sqref="L4"/>
    </sheetView>
  </sheetViews>
  <sheetFormatPr defaultRowHeight="14.5" x14ac:dyDescent="0.35"/>
  <cols>
    <col min="3" max="118" width="10.54296875" style="1" customWidth="1"/>
  </cols>
  <sheetData>
    <row r="1" spans="1:22" x14ac:dyDescent="0.35">
      <c r="A1" s="2" t="s">
        <v>56</v>
      </c>
    </row>
    <row r="2" spans="1:22" x14ac:dyDescent="0.35">
      <c r="C2" s="1" t="s">
        <v>52</v>
      </c>
      <c r="E2" s="1" t="s">
        <v>173</v>
      </c>
      <c r="G2" s="1" t="s">
        <v>174</v>
      </c>
      <c r="I2" s="1" t="s">
        <v>175</v>
      </c>
      <c r="K2" s="1" t="s">
        <v>176</v>
      </c>
      <c r="M2" s="1" t="s">
        <v>53</v>
      </c>
      <c r="O2" s="1" t="s">
        <v>177</v>
      </c>
      <c r="Q2" s="1" t="s">
        <v>178</v>
      </c>
      <c r="S2" s="1" t="s">
        <v>179</v>
      </c>
      <c r="U2" s="1" t="s">
        <v>180</v>
      </c>
    </row>
    <row r="3" spans="1:22" ht="35.15" customHeight="1" x14ac:dyDescent="0.35">
      <c r="A3" t="s">
        <v>0</v>
      </c>
      <c r="B3" t="s">
        <v>55</v>
      </c>
      <c r="C3" s="1" t="s">
        <v>58</v>
      </c>
      <c r="D3" s="1" t="s">
        <v>57</v>
      </c>
      <c r="E3" s="1" t="s">
        <v>58</v>
      </c>
      <c r="F3" s="1" t="s">
        <v>57</v>
      </c>
      <c r="G3" s="1" t="s">
        <v>58</v>
      </c>
      <c r="H3" s="1" t="s">
        <v>57</v>
      </c>
      <c r="I3" s="1" t="s">
        <v>58</v>
      </c>
      <c r="J3" s="1" t="s">
        <v>57</v>
      </c>
      <c r="K3" s="1" t="s">
        <v>58</v>
      </c>
      <c r="L3" s="1" t="s">
        <v>57</v>
      </c>
      <c r="M3" s="1" t="s">
        <v>58</v>
      </c>
      <c r="N3" s="1" t="s">
        <v>57</v>
      </c>
      <c r="O3" s="1" t="s">
        <v>58</v>
      </c>
      <c r="P3" s="1" t="s">
        <v>57</v>
      </c>
      <c r="Q3" s="1" t="s">
        <v>58</v>
      </c>
      <c r="R3" s="1" t="s">
        <v>57</v>
      </c>
      <c r="S3" s="1" t="s">
        <v>58</v>
      </c>
      <c r="T3" s="1" t="s">
        <v>57</v>
      </c>
      <c r="U3" s="1" t="s">
        <v>58</v>
      </c>
      <c r="V3" s="1" t="s">
        <v>57</v>
      </c>
    </row>
    <row r="4" spans="1:22" x14ac:dyDescent="0.35">
      <c r="A4" t="s">
        <v>34</v>
      </c>
      <c r="B4">
        <v>1</v>
      </c>
      <c r="C4" s="1">
        <f>EXP(0)</f>
        <v>1</v>
      </c>
      <c r="D4" s="1">
        <f>MIN(C$4:C$16)/C4</f>
        <v>0.44619464428627154</v>
      </c>
      <c r="E4" s="1">
        <f t="shared" ref="E4:K4" si="0">EXP(0)</f>
        <v>1</v>
      </c>
      <c r="F4" s="1">
        <f>MIN(E$4:E$16)/E4</f>
        <v>0.53472643463199754</v>
      </c>
      <c r="G4" s="1">
        <f>EXP(0)</f>
        <v>1</v>
      </c>
      <c r="H4" s="1">
        <f>MIN(G$4:G$16)/G4</f>
        <v>0.56270486880695569</v>
      </c>
      <c r="I4" s="1">
        <f t="shared" si="0"/>
        <v>1</v>
      </c>
      <c r="J4" s="1">
        <f>MIN(I$4:I$16)/I4</f>
        <v>0.42528319108227414</v>
      </c>
      <c r="K4" s="1">
        <f t="shared" si="0"/>
        <v>1</v>
      </c>
      <c r="L4" s="1">
        <f>MIN(K$4:K$16)/K4</f>
        <v>0.45067897501340948</v>
      </c>
      <c r="M4" s="1">
        <f>EXP(0)</f>
        <v>1</v>
      </c>
      <c r="N4" s="1">
        <f>MIN(M$4:M$16)/M4</f>
        <v>0.42741493194872671</v>
      </c>
      <c r="O4" s="1">
        <f t="shared" ref="O4" si="1">EXP(0)</f>
        <v>1</v>
      </c>
      <c r="P4" s="1">
        <f t="shared" ref="P4:P16" si="2">MIN(O$4:O$16)/O4</f>
        <v>0.512220542303924</v>
      </c>
      <c r="Q4" s="1">
        <f t="shared" ref="Q4" si="3">EXP(0)</f>
        <v>1</v>
      </c>
      <c r="R4" s="1">
        <f t="shared" ref="R4:R16" si="4">MIN(Q$4:Q$16)/Q4</f>
        <v>0.5460744266397094</v>
      </c>
      <c r="S4" s="1">
        <f t="shared" ref="S4" si="5">EXP(0)</f>
        <v>1</v>
      </c>
      <c r="T4" s="1">
        <f t="shared" ref="T4:T16" si="6">MIN(S$4:S$16)/S4</f>
        <v>0.40901641061140692</v>
      </c>
      <c r="U4" s="1">
        <f t="shared" ref="U4" si="7">EXP(0)</f>
        <v>1</v>
      </c>
      <c r="V4" s="1">
        <f t="shared" ref="V4:V16" si="8">MIN(U$4:U$16)/U4</f>
        <v>0.43214244987974026</v>
      </c>
    </row>
    <row r="5" spans="1:22" x14ac:dyDescent="0.35">
      <c r="A5" t="s">
        <v>35</v>
      </c>
      <c r="B5">
        <v>2</v>
      </c>
      <c r="C5" s="1">
        <f>EXP(Table_SP!B12)</f>
        <v>0.981179362242806</v>
      </c>
      <c r="D5" s="1">
        <f t="shared" ref="D5:H16" si="9">MIN(C$4:C$16)/C5</f>
        <v>0.45475339316794017</v>
      </c>
      <c r="E5" s="1">
        <f>EXP(Table_SP!D12)</f>
        <v>0.981179362242806</v>
      </c>
      <c r="F5" s="1">
        <f t="shared" si="9"/>
        <v>0.54498336920754786</v>
      </c>
      <c r="G5" s="1">
        <f>EXP(Table_SP!F12)</f>
        <v>1.2324449985302548</v>
      </c>
      <c r="H5" s="1">
        <f t="shared" si="9"/>
        <v>0.45657604962331477</v>
      </c>
      <c r="I5" s="1">
        <f>EXP(Table_SP!H12)</f>
        <v>1.1365530026970603</v>
      </c>
      <c r="J5" s="1">
        <f t="shared" ref="J5" si="10">MIN(I$4:I$16)/I5</f>
        <v>0.37418685276715619</v>
      </c>
      <c r="K5" s="1">
        <f>EXP(Table_SP!J12)</f>
        <v>0.8428215734716199</v>
      </c>
      <c r="L5" s="1">
        <f t="shared" ref="L5" si="11">MIN(K$4:K$16)/K5</f>
        <v>0.53472643463199754</v>
      </c>
      <c r="M5" s="1">
        <f>EXP(Table_SP!L12)</f>
        <v>0.97433508960874937</v>
      </c>
      <c r="N5" s="1">
        <f t="shared" ref="N5:N16" si="12">MIN(M$4:M$16)/M5</f>
        <v>0.43867344664796787</v>
      </c>
      <c r="O5" s="1">
        <f>EXP(Table_SP!N12)</f>
        <v>0.97336124152433678</v>
      </c>
      <c r="P5" s="1">
        <f t="shared" si="2"/>
        <v>0.52623889307710536</v>
      </c>
      <c r="Q5" s="1">
        <f>EXP(Table_SP!P12)</f>
        <v>1.2763443304894546</v>
      </c>
      <c r="R5" s="1">
        <f t="shared" si="4"/>
        <v>0.42784256065939502</v>
      </c>
      <c r="S5" s="1">
        <f>EXP(Table_SP!R12)</f>
        <v>1.1140477453864677</v>
      </c>
      <c r="T5" s="1">
        <f t="shared" si="6"/>
        <v>0.36714441755772098</v>
      </c>
      <c r="U5" s="1">
        <f>EXP(Table_SP!T12)</f>
        <v>0.84197917316849991</v>
      </c>
      <c r="V5" s="1">
        <f t="shared" si="8"/>
        <v>0.51324600851291879</v>
      </c>
    </row>
    <row r="6" spans="1:22" x14ac:dyDescent="0.35">
      <c r="A6" t="s">
        <v>36</v>
      </c>
      <c r="B6">
        <v>3</v>
      </c>
      <c r="C6" s="1">
        <f>EXP(Table_SP!B13)</f>
        <v>0.56892879117912176</v>
      </c>
      <c r="D6" s="1">
        <f t="shared" si="9"/>
        <v>0.78427151377155646</v>
      </c>
      <c r="E6" s="1">
        <f>EXP(Table_SP!D13)</f>
        <v>0.76567307146537389</v>
      </c>
      <c r="F6" s="1">
        <f t="shared" si="9"/>
        <v>0.69837435135157355</v>
      </c>
      <c r="G6" s="1">
        <f>EXP(Table_SP!F13)</f>
        <v>0.84113761484462324</v>
      </c>
      <c r="H6" s="1">
        <f t="shared" si="9"/>
        <v>0.66898074569034671</v>
      </c>
      <c r="I6" s="1">
        <f>EXP(Table_SP!H13)</f>
        <v>0.77724473806894612</v>
      </c>
      <c r="J6" s="1">
        <f t="shared" ref="J6" si="13">MIN(I$4:I$16)/I6</f>
        <v>0.54716766837030562</v>
      </c>
      <c r="K6" s="1">
        <f>EXP(Table_SP!J13)</f>
        <v>0.64920937668514744</v>
      </c>
      <c r="L6" s="1">
        <f t="shared" ref="L6" si="14">MIN(K$4:K$16)/K6</f>
        <v>0.69419665087797877</v>
      </c>
      <c r="M6" s="1">
        <f>EXP(Table_SP!L13)</f>
        <v>0.54552862515929335</v>
      </c>
      <c r="N6" s="1">
        <f t="shared" si="12"/>
        <v>0.78348763426286261</v>
      </c>
      <c r="O6" s="1">
        <f>EXP(Table_SP!N13)</f>
        <v>0.73418077002626336</v>
      </c>
      <c r="P6" s="1">
        <f t="shared" si="2"/>
        <v>0.69767632607103103</v>
      </c>
      <c r="Q6" s="1">
        <f>EXP(Table_SP!P13)</f>
        <v>0.81301964998757104</v>
      </c>
      <c r="R6" s="1">
        <f t="shared" si="4"/>
        <v>0.67166202766200978</v>
      </c>
      <c r="S6" s="1">
        <f>EXP(Table_SP!R13)</f>
        <v>0.74155940943501053</v>
      </c>
      <c r="T6" s="1">
        <f t="shared" si="6"/>
        <v>0.5515625658678297</v>
      </c>
      <c r="U6" s="1">
        <f>EXP(Table_SP!T13)</f>
        <v>0.62188505646502013</v>
      </c>
      <c r="V6" s="1">
        <f t="shared" si="8"/>
        <v>0.69489119474291061</v>
      </c>
    </row>
    <row r="7" spans="1:22" x14ac:dyDescent="0.35">
      <c r="A7" t="s">
        <v>37</v>
      </c>
      <c r="B7">
        <v>4</v>
      </c>
      <c r="C7" s="1">
        <f>EXP(Table_SP!B14)</f>
        <v>0.74304401236193984</v>
      </c>
      <c r="D7" s="1">
        <f t="shared" si="9"/>
        <v>0.6004955788122659</v>
      </c>
      <c r="E7" s="1">
        <f>EXP(Table_SP!D14)</f>
        <v>0.74304401236193984</v>
      </c>
      <c r="F7" s="1">
        <f t="shared" si="9"/>
        <v>0.71964301674707531</v>
      </c>
      <c r="G7" s="1">
        <f>EXP(Table_SP!F14)</f>
        <v>0.91943125609512466</v>
      </c>
      <c r="H7" s="1">
        <f t="shared" si="9"/>
        <v>0.61201407400134988</v>
      </c>
      <c r="I7" s="1">
        <f>EXP(Table_SP!H14)</f>
        <v>0.73933806488953191</v>
      </c>
      <c r="J7" s="1">
        <f t="shared" ref="J7" si="15">MIN(I$4:I$16)/I7</f>
        <v>0.5752215546291638</v>
      </c>
      <c r="K7" s="1">
        <f>EXP(Table_SP!J14)</f>
        <v>0.71034820470917726</v>
      </c>
      <c r="L7" s="1">
        <f t="shared" ref="L7" si="16">MIN(K$4:K$16)/K7</f>
        <v>0.63444796794822811</v>
      </c>
      <c r="M7" s="1">
        <f>EXP(Table_SP!L14)</f>
        <v>0.66898074569034671</v>
      </c>
      <c r="N7" s="1">
        <f t="shared" si="12"/>
        <v>0.63890468403191625</v>
      </c>
      <c r="O7" s="1">
        <f>EXP(Table_SP!N14)</f>
        <v>0.66831209932356028</v>
      </c>
      <c r="P7" s="1">
        <f t="shared" si="2"/>
        <v>0.76643912750101917</v>
      </c>
      <c r="Q7" s="1">
        <f>EXP(Table_SP!P14)</f>
        <v>0.82778650669473364</v>
      </c>
      <c r="R7" s="1">
        <f t="shared" si="4"/>
        <v>0.65968027048438904</v>
      </c>
      <c r="S7" s="1">
        <f>EXP(Table_SP!R14)</f>
        <v>0.66564419030152122</v>
      </c>
      <c r="T7" s="1">
        <f t="shared" si="6"/>
        <v>0.61446703294463079</v>
      </c>
      <c r="U7" s="1">
        <f>EXP(Table_SP!T14)</f>
        <v>0.64018377206164712</v>
      </c>
      <c r="V7" s="1">
        <f t="shared" si="8"/>
        <v>0.67502874758613329</v>
      </c>
    </row>
    <row r="8" spans="1:22" x14ac:dyDescent="0.35">
      <c r="A8" t="s">
        <v>38</v>
      </c>
      <c r="B8">
        <v>5</v>
      </c>
      <c r="C8" s="1">
        <f>EXP(Table_SP!B15)</f>
        <v>0.75201425431938262</v>
      </c>
      <c r="D8" s="1">
        <f t="shared" si="9"/>
        <v>0.59333269512305198</v>
      </c>
      <c r="E8" s="1">
        <f>EXP(Table_SP!D15)</f>
        <v>0.75201425431938262</v>
      </c>
      <c r="F8" s="1">
        <f t="shared" si="9"/>
        <v>0.71105890820640971</v>
      </c>
      <c r="G8" s="1">
        <f>EXP(Table_SP!F15)</f>
        <v>0.88073367259715696</v>
      </c>
      <c r="H8" s="1">
        <f t="shared" si="9"/>
        <v>0.63890468403191625</v>
      </c>
      <c r="I8" s="1">
        <f>EXP(Table_SP!H15)</f>
        <v>0.81301964998757104</v>
      </c>
      <c r="J8" s="1">
        <f t="shared" ref="J8" si="17">MIN(I$4:I$16)/I8</f>
        <v>0.52309091310250078</v>
      </c>
      <c r="K8" s="1">
        <f>EXP(Table_SP!J15)</f>
        <v>0.84874202188020675</v>
      </c>
      <c r="L8" s="1">
        <f t="shared" ref="L8" si="18">MIN(K$4:K$16)/K8</f>
        <v>0.53099641987211432</v>
      </c>
      <c r="M8" s="1">
        <f>EXP(Table_SP!L15)</f>
        <v>0.73271387586933245</v>
      </c>
      <c r="N8" s="1">
        <f t="shared" si="12"/>
        <v>0.5833312920976389</v>
      </c>
      <c r="O8" s="1">
        <f>EXP(Table_SP!N15)</f>
        <v>0.73198152822831264</v>
      </c>
      <c r="P8" s="1">
        <f t="shared" si="2"/>
        <v>0.69977249773461103</v>
      </c>
      <c r="Q8" s="1">
        <f>EXP(Table_SP!P15)</f>
        <v>0.88692043671715748</v>
      </c>
      <c r="R8" s="1">
        <f t="shared" si="4"/>
        <v>0.61569719676428514</v>
      </c>
      <c r="S8" s="1">
        <f>EXP(Table_SP!R15)</f>
        <v>0.78505617755182955</v>
      </c>
      <c r="T8" s="1">
        <f t="shared" si="6"/>
        <v>0.52100272860333441</v>
      </c>
      <c r="U8" s="1">
        <f>EXP(Table_SP!T15)</f>
        <v>0.8286147072326806</v>
      </c>
      <c r="V8" s="1">
        <f t="shared" si="8"/>
        <v>0.52152399192015764</v>
      </c>
    </row>
    <row r="9" spans="1:22" x14ac:dyDescent="0.35">
      <c r="A9" t="s">
        <v>39</v>
      </c>
      <c r="B9">
        <v>6</v>
      </c>
      <c r="C9" s="1">
        <f>EXP(Table_SP!B16)</f>
        <v>0.75957212322496848</v>
      </c>
      <c r="D9" s="1">
        <f t="shared" si="9"/>
        <v>0.58742893616452341</v>
      </c>
      <c r="E9" s="1">
        <f>EXP(Table_SP!D16)</f>
        <v>0.79851621875937706</v>
      </c>
      <c r="F9" s="1">
        <f t="shared" si="9"/>
        <v>0.66965006103793456</v>
      </c>
      <c r="G9" s="1">
        <f>EXP(Table_SP!F16)</f>
        <v>0.94459406936652335</v>
      </c>
      <c r="H9" s="1">
        <f t="shared" si="9"/>
        <v>0.5957107789003212</v>
      </c>
      <c r="I9" s="1">
        <f>EXP(Table_SP!H16)</f>
        <v>0.81873075307798182</v>
      </c>
      <c r="J9" s="1">
        <f t="shared" ref="J9" si="19">MIN(I$4:I$16)/I9</f>
        <v>0.51944206258704817</v>
      </c>
      <c r="K9" s="1">
        <f>EXP(Table_SP!J16)</f>
        <v>0.8624311149420455</v>
      </c>
      <c r="L9" s="1">
        <f t="shared" ref="L9" si="20">MIN(K$4:K$16)/K9</f>
        <v>0.5225680836476948</v>
      </c>
      <c r="M9" s="1">
        <f>EXP(Table_SP!L16)</f>
        <v>0.6306526773980542</v>
      </c>
      <c r="N9" s="1">
        <f t="shared" si="12"/>
        <v>0.67773427001397113</v>
      </c>
      <c r="O9" s="1">
        <f>EXP(Table_SP!N16)</f>
        <v>0.66497887882240192</v>
      </c>
      <c r="P9" s="1">
        <f t="shared" si="2"/>
        <v>0.77028091961507905</v>
      </c>
      <c r="Q9" s="1">
        <f>EXP(Table_SP!P16)</f>
        <v>0.75126261594688604</v>
      </c>
      <c r="R9" s="1">
        <f t="shared" si="4"/>
        <v>0.72687554930633824</v>
      </c>
      <c r="S9" s="1">
        <f>EXP(Table_SP!R16)</f>
        <v>0.68249505320539006</v>
      </c>
      <c r="T9" s="1">
        <f t="shared" si="6"/>
        <v>0.5992957878455385</v>
      </c>
      <c r="U9" s="1">
        <f>EXP(Table_SP!T16)</f>
        <v>0.70822035346779999</v>
      </c>
      <c r="V9" s="1">
        <f t="shared" si="8"/>
        <v>0.6101807830906798</v>
      </c>
    </row>
    <row r="10" spans="1:22" x14ac:dyDescent="0.35">
      <c r="A10" t="s">
        <v>40</v>
      </c>
      <c r="B10">
        <v>7</v>
      </c>
      <c r="C10" s="1">
        <f>EXP(Table_SP!B17)</f>
        <v>0.70047262023525236</v>
      </c>
      <c r="D10" s="1">
        <f t="shared" si="9"/>
        <v>0.63699084217798252</v>
      </c>
      <c r="E10" s="1">
        <f>EXP(Table_SP!D17)</f>
        <v>0.70047262023525236</v>
      </c>
      <c r="F10" s="1">
        <f t="shared" si="9"/>
        <v>0.76337949433685315</v>
      </c>
      <c r="G10" s="1">
        <f>EXP(Table_SP!F17)</f>
        <v>0.77880078307140488</v>
      </c>
      <c r="H10" s="1">
        <f t="shared" si="9"/>
        <v>0.72252735364207221</v>
      </c>
      <c r="I10" s="1">
        <f>EXP(Table_SP!H17)</f>
        <v>0.67099070135344585</v>
      </c>
      <c r="J10" s="1">
        <f t="shared" ref="J10" si="21">MIN(I$4:I$16)/I10</f>
        <v>0.6338138370985491</v>
      </c>
      <c r="K10" s="1">
        <f>EXP(Table_SP!J17)</f>
        <v>0.69489119474291061</v>
      </c>
      <c r="L10" s="1">
        <f t="shared" ref="L10" si="22">MIN(K$4:K$16)/K10</f>
        <v>0.64856049180497599</v>
      </c>
      <c r="M10" s="1">
        <f>EXP(Table_SP!L17)</f>
        <v>0.56326785512200472</v>
      </c>
      <c r="N10" s="1">
        <f t="shared" si="12"/>
        <v>0.75881293076124134</v>
      </c>
      <c r="O10" s="1">
        <f>EXP(Table_SP!N17)</f>
        <v>0.5643955181193584</v>
      </c>
      <c r="P10" s="1">
        <f t="shared" si="2"/>
        <v>0.90755600613327259</v>
      </c>
      <c r="Q10" s="1">
        <f>EXP(Table_SP!P17)</f>
        <v>0.61816491770292581</v>
      </c>
      <c r="R10" s="1">
        <f t="shared" si="4"/>
        <v>0.8833798408827509</v>
      </c>
      <c r="S10" s="1">
        <f>EXP(Table_SP!R17)</f>
        <v>0.5471676683703055</v>
      </c>
      <c r="T10" s="1">
        <f t="shared" si="6"/>
        <v>0.74751567801809105</v>
      </c>
      <c r="U10" s="1">
        <f>EXP(Table_SP!T17)</f>
        <v>0.55654903441046488</v>
      </c>
      <c r="V10" s="1">
        <f t="shared" si="8"/>
        <v>0.77646788182373783</v>
      </c>
    </row>
    <row r="11" spans="1:22" x14ac:dyDescent="0.35">
      <c r="A11" t="s">
        <v>41</v>
      </c>
      <c r="B11">
        <v>8</v>
      </c>
      <c r="C11" s="1">
        <f>EXP(Table_SP!B18)</f>
        <v>0.74378742802017961</v>
      </c>
      <c r="D11" s="1">
        <f t="shared" si="9"/>
        <v>0.59989538338118542</v>
      </c>
      <c r="E11" s="1">
        <f>EXP(Table_SP!D18)</f>
        <v>0.74453158746590942</v>
      </c>
      <c r="F11" s="1">
        <f t="shared" si="9"/>
        <v>0.71820516904057019</v>
      </c>
      <c r="G11" s="1">
        <f>EXP(Table_SP!F18)</f>
        <v>0.8361058993970355</v>
      </c>
      <c r="H11" s="1">
        <f t="shared" si="9"/>
        <v>0.67300669593738649</v>
      </c>
      <c r="I11" s="1">
        <f>EXP(Table_SP!H18)</f>
        <v>0.68523050066587032</v>
      </c>
      <c r="J11" s="1">
        <f t="shared" ref="J11" si="23">MIN(I$4:I$16)/I11</f>
        <v>0.62064252929343733</v>
      </c>
      <c r="K11" s="1">
        <f>EXP(Table_SP!J18)</f>
        <v>0.72905945016762375</v>
      </c>
      <c r="L11" s="1">
        <f t="shared" ref="L11" si="24">MIN(K$4:K$16)/K11</f>
        <v>0.61816491770292581</v>
      </c>
      <c r="M11" s="1">
        <f>EXP(Table_SP!L18)</f>
        <v>0.94648514795348382</v>
      </c>
      <c r="N11" s="1">
        <f t="shared" si="12"/>
        <v>0.45158123492259228</v>
      </c>
      <c r="O11" s="1">
        <f>EXP(Table_SP!N18)</f>
        <v>0.94743210650179832</v>
      </c>
      <c r="P11" s="1">
        <f t="shared" si="2"/>
        <v>0.54064089530931658</v>
      </c>
      <c r="Q11" s="1">
        <f>EXP(Table_SP!P18)</f>
        <v>1.1096004549155825</v>
      </c>
      <c r="R11" s="1">
        <f t="shared" si="4"/>
        <v>0.492136087562486</v>
      </c>
      <c r="S11" s="1">
        <f>EXP(Table_SP!R18)</f>
        <v>0.84789370408791587</v>
      </c>
      <c r="T11" s="1">
        <f t="shared" si="6"/>
        <v>0.4823911401151259</v>
      </c>
      <c r="U11" s="1">
        <f>EXP(Table_SP!T18)</f>
        <v>0.92774348632855286</v>
      </c>
      <c r="V11" s="1">
        <f t="shared" si="8"/>
        <v>0.46579949764982831</v>
      </c>
    </row>
    <row r="12" spans="1:22" x14ac:dyDescent="0.35">
      <c r="A12" t="s">
        <v>42</v>
      </c>
      <c r="B12">
        <v>9</v>
      </c>
      <c r="C12" s="1">
        <f>EXP(Table_SP!B19)</f>
        <v>0.44619464428627154</v>
      </c>
      <c r="D12" s="1">
        <f t="shared" si="9"/>
        <v>1</v>
      </c>
      <c r="E12" s="1">
        <f>EXP(Table_SP!D19)</f>
        <v>0.53472643463199754</v>
      </c>
      <c r="F12" s="1">
        <f t="shared" si="9"/>
        <v>1</v>
      </c>
      <c r="G12" s="1">
        <f>EXP(Table_SP!F19)</f>
        <v>0.56270486880695569</v>
      </c>
      <c r="H12" s="1">
        <f t="shared" si="9"/>
        <v>1</v>
      </c>
      <c r="I12" s="1">
        <f>EXP(Table_SP!H19)</f>
        <v>0.42528319108227414</v>
      </c>
      <c r="J12" s="1">
        <f t="shared" ref="J12" si="25">MIN(I$4:I$16)/I12</f>
        <v>1</v>
      </c>
      <c r="K12" s="1">
        <f>EXP(Table_SP!J19)</f>
        <v>0.45067897501340948</v>
      </c>
      <c r="L12" s="1">
        <f t="shared" ref="L12" si="26">MIN(K$4:K$16)/K12</f>
        <v>1</v>
      </c>
      <c r="M12" s="1">
        <f>EXP(Table_SP!L19)</f>
        <v>0.42741493194872671</v>
      </c>
      <c r="N12" s="1">
        <f t="shared" si="12"/>
        <v>1</v>
      </c>
      <c r="O12" s="1">
        <f>EXP(Table_SP!N19)</f>
        <v>0.512220542303924</v>
      </c>
      <c r="P12" s="1">
        <f t="shared" si="2"/>
        <v>1</v>
      </c>
      <c r="Q12" s="1">
        <f>EXP(Table_SP!P19)</f>
        <v>0.5460744266397094</v>
      </c>
      <c r="R12" s="1">
        <f t="shared" si="4"/>
        <v>1</v>
      </c>
      <c r="S12" s="1">
        <f>EXP(Table_SP!R19)</f>
        <v>0.40901641061140692</v>
      </c>
      <c r="T12" s="1">
        <f t="shared" si="6"/>
        <v>1</v>
      </c>
      <c r="U12" s="1">
        <f>EXP(Table_SP!T19)</f>
        <v>0.43214244987974026</v>
      </c>
      <c r="V12" s="1">
        <f t="shared" si="8"/>
        <v>1</v>
      </c>
    </row>
    <row r="13" spans="1:22" x14ac:dyDescent="0.35">
      <c r="A13" t="s">
        <v>43</v>
      </c>
      <c r="B13">
        <v>10</v>
      </c>
      <c r="C13" s="1">
        <f>EXP(Table_SP!B20)</f>
        <v>0.60290237150384207</v>
      </c>
      <c r="D13" s="1">
        <f t="shared" si="9"/>
        <v>0.74007777274670761</v>
      </c>
      <c r="E13" s="1">
        <f>EXP(Table_SP!D20)</f>
        <v>0.60290237150384207</v>
      </c>
      <c r="F13" s="1">
        <f t="shared" si="9"/>
        <v>0.88692043671715748</v>
      </c>
      <c r="G13" s="1">
        <f>EXP(Table_SP!F20)</f>
        <v>0.6446807796298013</v>
      </c>
      <c r="H13" s="1">
        <f t="shared" si="9"/>
        <v>0.87284263248871929</v>
      </c>
      <c r="I13" s="1">
        <f>EXP(Table_SP!H20)</f>
        <v>0.6395439082748009</v>
      </c>
      <c r="J13" s="1">
        <f t="shared" ref="J13" si="27">MIN(I$4:I$16)/I13</f>
        <v>0.66497887882240192</v>
      </c>
      <c r="K13" s="1">
        <f>EXP(Table_SP!J20)</f>
        <v>0.49957377205354497</v>
      </c>
      <c r="L13" s="1">
        <f t="shared" ref="L13" si="28">MIN(K$4:K$16)/K13</f>
        <v>0.90212697348151638</v>
      </c>
      <c r="M13" s="1">
        <f>EXP(Table_SP!L20)</f>
        <v>0.52729242404304855</v>
      </c>
      <c r="N13" s="1">
        <f t="shared" si="12"/>
        <v>0.81058424597018719</v>
      </c>
      <c r="O13" s="1">
        <f>EXP(Table_SP!N20)</f>
        <v>0.52729242404304855</v>
      </c>
      <c r="P13" s="1">
        <f t="shared" si="2"/>
        <v>0.97141646446660479</v>
      </c>
      <c r="Q13" s="1">
        <f>EXP(Table_SP!P20)</f>
        <v>0.56045854497449044</v>
      </c>
      <c r="R13" s="1">
        <f t="shared" si="4"/>
        <v>0.97433508960874937</v>
      </c>
      <c r="S13" s="1">
        <f>EXP(Table_SP!R20)</f>
        <v>0.56158058372918129</v>
      </c>
      <c r="T13" s="1">
        <f t="shared" si="6"/>
        <v>0.72833075512570167</v>
      </c>
      <c r="U13" s="1">
        <f>EXP(Table_SP!T20)</f>
        <v>0.43648555370519337</v>
      </c>
      <c r="V13" s="1">
        <f t="shared" si="8"/>
        <v>0.99004983374916811</v>
      </c>
    </row>
    <row r="14" spans="1:22" x14ac:dyDescent="0.35">
      <c r="A14" t="s">
        <v>44</v>
      </c>
      <c r="B14">
        <v>11</v>
      </c>
      <c r="C14" s="1">
        <f>EXP(Table_SP!B21)</f>
        <v>0.67099070135344585</v>
      </c>
      <c r="D14" s="1">
        <f t="shared" si="9"/>
        <v>0.66497887882240192</v>
      </c>
      <c r="E14" s="1">
        <f>EXP(Table_SP!D21)</f>
        <v>0.67099070135344585</v>
      </c>
      <c r="F14" s="1">
        <f t="shared" si="9"/>
        <v>0.79692078229013963</v>
      </c>
      <c r="G14" s="1">
        <f>EXP(Table_SP!F21)</f>
        <v>0.86848931169766785</v>
      </c>
      <c r="H14" s="1">
        <f t="shared" si="9"/>
        <v>0.64791225548535059</v>
      </c>
      <c r="I14" s="1">
        <f>EXP(Table_SP!H21)</f>
        <v>0.64532578285729458</v>
      </c>
      <c r="J14" s="1">
        <f t="shared" ref="J14" si="29">MIN(I$4:I$16)/I14</f>
        <v>0.65902091994412071</v>
      </c>
      <c r="K14" s="1">
        <f>EXP(Table_SP!J21)</f>
        <v>0.59392632458343608</v>
      </c>
      <c r="L14" s="1">
        <f t="shared" ref="L14" si="30">MIN(K$4:K$16)/K14</f>
        <v>0.75881293076124146</v>
      </c>
      <c r="M14" s="1">
        <f>EXP(Table_SP!L21)</f>
        <v>0.73786086645059112</v>
      </c>
      <c r="N14" s="1">
        <f t="shared" si="12"/>
        <v>0.57926223138078214</v>
      </c>
      <c r="O14" s="1">
        <f>EXP(Table_SP!N21)</f>
        <v>0.73786086645059112</v>
      </c>
      <c r="P14" s="1">
        <f t="shared" si="2"/>
        <v>0.69419665087797888</v>
      </c>
      <c r="Q14" s="1">
        <f>EXP(Table_SP!P21)</f>
        <v>0.99800199866733308</v>
      </c>
      <c r="R14" s="1">
        <f t="shared" si="4"/>
        <v>0.5471676683703055</v>
      </c>
      <c r="S14" s="1">
        <f>EXP(Table_SP!R21)</f>
        <v>0.70328012197634093</v>
      </c>
      <c r="T14" s="1">
        <f t="shared" si="6"/>
        <v>0.5815839205891371</v>
      </c>
      <c r="U14" s="1">
        <f>EXP(Table_SP!T21)</f>
        <v>0.65573403939344177</v>
      </c>
      <c r="V14" s="1">
        <f t="shared" si="8"/>
        <v>0.65902091994412071</v>
      </c>
    </row>
    <row r="15" spans="1:22" x14ac:dyDescent="0.35">
      <c r="A15" t="s">
        <v>45</v>
      </c>
      <c r="B15">
        <v>12</v>
      </c>
      <c r="C15" s="1">
        <f>EXP(Table_SP!B22)</f>
        <v>0.57984178333984637</v>
      </c>
      <c r="D15" s="1">
        <f t="shared" si="9"/>
        <v>0.76951102370757574</v>
      </c>
      <c r="E15" s="1">
        <f>EXP(Table_SP!D22)</f>
        <v>0.58042191514074237</v>
      </c>
      <c r="F15" s="1">
        <f t="shared" si="9"/>
        <v>0.92127195869634859</v>
      </c>
      <c r="G15" s="1">
        <f>EXP(Table_SP!F22)</f>
        <v>0.62562758315631073</v>
      </c>
      <c r="H15" s="1">
        <f t="shared" si="9"/>
        <v>0.89942464807592404</v>
      </c>
      <c r="I15" s="1">
        <f>EXP(Table_SP!H22)</f>
        <v>0.62876355446709842</v>
      </c>
      <c r="J15" s="1">
        <f t="shared" ref="J15" si="31">MIN(I$4:I$16)/I15</f>
        <v>0.67638015603928914</v>
      </c>
      <c r="K15" s="1">
        <f>EXP(Table_SP!J22)</f>
        <v>0.54662077419459765</v>
      </c>
      <c r="L15" s="1">
        <f t="shared" ref="L15" si="32">MIN(K$4:K$16)/K15</f>
        <v>0.82448197413910806</v>
      </c>
      <c r="M15" s="1">
        <f>EXP(Table_SP!L22)</f>
        <v>0.55321973808087388</v>
      </c>
      <c r="N15" s="1">
        <f t="shared" si="12"/>
        <v>0.77259523210692804</v>
      </c>
      <c r="O15" s="1">
        <f>EXP(Table_SP!N22)</f>
        <v>0.55321973808087388</v>
      </c>
      <c r="P15" s="1">
        <f t="shared" si="2"/>
        <v>0.92588985360649534</v>
      </c>
      <c r="Q15" s="1">
        <f>EXP(Table_SP!P22)</f>
        <v>0.58919386904864368</v>
      </c>
      <c r="R15" s="1">
        <f t="shared" si="4"/>
        <v>0.92681620655938235</v>
      </c>
      <c r="S15" s="1">
        <f>EXP(Table_SP!R22)</f>
        <v>0.6059244322171875</v>
      </c>
      <c r="T15" s="1">
        <f t="shared" si="6"/>
        <v>0.67502874758613318</v>
      </c>
      <c r="U15" s="1">
        <f>EXP(Table_SP!T22)</f>
        <v>0.51996176445726183</v>
      </c>
      <c r="V15" s="1">
        <f t="shared" si="8"/>
        <v>0.83110428385212576</v>
      </c>
    </row>
    <row r="16" spans="1:22" x14ac:dyDescent="0.35">
      <c r="A16" t="s">
        <v>46</v>
      </c>
      <c r="B16">
        <v>13</v>
      </c>
      <c r="C16" s="1">
        <f>EXP(Table_SP!B23)</f>
        <v>0.58042191514074237</v>
      </c>
      <c r="D16" s="1">
        <f t="shared" si="9"/>
        <v>0.76874189731116027</v>
      </c>
      <c r="E16" s="1">
        <f>EXP(Table_SP!D23)</f>
        <v>0.58042191514074237</v>
      </c>
      <c r="F16" s="1">
        <f t="shared" si="9"/>
        <v>0.92127195869634859</v>
      </c>
      <c r="G16" s="1">
        <f>EXP(Table_SP!F23)</f>
        <v>0.64661772593543965</v>
      </c>
      <c r="H16" s="1">
        <f t="shared" si="9"/>
        <v>0.87022802845825153</v>
      </c>
      <c r="I16" s="1">
        <f>EXP(Table_SP!H23)</f>
        <v>0.57868325868399739</v>
      </c>
      <c r="J16" s="1">
        <f t="shared" ref="J16" si="33">MIN(I$4:I$16)/I16</f>
        <v>0.73491531800906873</v>
      </c>
      <c r="K16" s="1">
        <f>EXP(Table_SP!J23)</f>
        <v>0.49410857425614169</v>
      </c>
      <c r="L16" s="1">
        <f t="shared" ref="L16" si="34">MIN(K$4:K$16)/K16</f>
        <v>0.91210514954509037</v>
      </c>
      <c r="M16" s="1">
        <f>EXP(Table_SP!L23)</f>
        <v>0.73051902815942493</v>
      </c>
      <c r="N16" s="1">
        <f t="shared" si="12"/>
        <v>0.58508391359170697</v>
      </c>
      <c r="O16" s="1">
        <f>EXP(Table_SP!N23)</f>
        <v>0.73051902815942493</v>
      </c>
      <c r="P16" s="1">
        <f t="shared" si="2"/>
        <v>0.70117344320857233</v>
      </c>
      <c r="Q16" s="1">
        <f>EXP(Table_SP!P23)</f>
        <v>0.86156911489895827</v>
      </c>
      <c r="R16" s="1">
        <f t="shared" si="4"/>
        <v>0.63381383709854899</v>
      </c>
      <c r="S16" s="1">
        <f>EXP(Table_SP!R23)</f>
        <v>0.71034820470917726</v>
      </c>
      <c r="T16" s="1">
        <f t="shared" si="6"/>
        <v>0.57579706389046459</v>
      </c>
      <c r="U16" s="1">
        <f>EXP(Table_SP!T23)</f>
        <v>0.62375351291775216</v>
      </c>
      <c r="V16" s="1">
        <f t="shared" si="8"/>
        <v>0.69280964504439169</v>
      </c>
    </row>
  </sheetData>
  <pageMargins left="0.7" right="0.7" top="0.75" bottom="0.75" header="0.3" footer="0.3"/>
  <pageSetup paperSize="9" orientation="portrait" r:id="rId1"/>
  <ignoredErrors>
    <ignoredError sqref="C5:V16 D4:V4"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topLeftCell="A4" workbookViewId="0">
      <selection activeCell="D28" sqref="D28"/>
    </sheetView>
  </sheetViews>
  <sheetFormatPr defaultRowHeight="14.5" x14ac:dyDescent="0.35"/>
  <sheetData>
    <row r="1" spans="1:11" x14ac:dyDescent="0.35">
      <c r="A1" s="2" t="s">
        <v>86</v>
      </c>
    </row>
    <row r="3" spans="1:11" x14ac:dyDescent="0.35">
      <c r="A3" t="s">
        <v>70</v>
      </c>
    </row>
    <row r="4" spans="1:11" x14ac:dyDescent="0.35">
      <c r="B4" t="s">
        <v>76</v>
      </c>
    </row>
    <row r="5" spans="1:11" x14ac:dyDescent="0.35">
      <c r="A5" t="s">
        <v>0</v>
      </c>
      <c r="B5" t="s">
        <v>77</v>
      </c>
      <c r="C5" t="s">
        <v>163</v>
      </c>
      <c r="D5" t="s">
        <v>164</v>
      </c>
      <c r="E5" t="s">
        <v>165</v>
      </c>
      <c r="F5" t="s">
        <v>171</v>
      </c>
      <c r="G5" t="s">
        <v>78</v>
      </c>
      <c r="H5" t="s">
        <v>166</v>
      </c>
      <c r="I5" t="s">
        <v>167</v>
      </c>
      <c r="J5" t="s">
        <v>168</v>
      </c>
      <c r="K5" t="s">
        <v>172</v>
      </c>
    </row>
    <row r="6" spans="1:11" x14ac:dyDescent="0.35">
      <c r="A6" t="s">
        <v>34</v>
      </c>
      <c r="B6">
        <v>0.4444444477558136</v>
      </c>
      <c r="C6">
        <v>0.4444444477558136</v>
      </c>
      <c r="D6">
        <v>0.8888888955116272</v>
      </c>
      <c r="E6">
        <v>0.2222222238779068</v>
      </c>
      <c r="F6">
        <v>0.4444444477558136</v>
      </c>
      <c r="G6">
        <v>0.4444444477558136</v>
      </c>
      <c r="H6">
        <v>0.4444444477558136</v>
      </c>
      <c r="I6">
        <v>0.66666668653488159</v>
      </c>
      <c r="J6">
        <v>0</v>
      </c>
      <c r="K6">
        <v>0.4444444477558136</v>
      </c>
    </row>
    <row r="7" spans="1:11" x14ac:dyDescent="0.35">
      <c r="A7" t="s">
        <v>35</v>
      </c>
      <c r="B7">
        <v>1</v>
      </c>
      <c r="C7">
        <v>1</v>
      </c>
      <c r="D7">
        <v>1</v>
      </c>
      <c r="E7">
        <v>1</v>
      </c>
      <c r="F7">
        <v>1</v>
      </c>
      <c r="G7">
        <v>1</v>
      </c>
      <c r="H7">
        <v>1</v>
      </c>
      <c r="I7">
        <v>1</v>
      </c>
      <c r="J7">
        <v>1</v>
      </c>
      <c r="K7">
        <v>1</v>
      </c>
    </row>
    <row r="8" spans="1:11" x14ac:dyDescent="0.35">
      <c r="A8" t="s">
        <v>36</v>
      </c>
      <c r="B8">
        <v>1</v>
      </c>
      <c r="C8">
        <v>1</v>
      </c>
      <c r="D8">
        <v>1</v>
      </c>
      <c r="E8">
        <v>1</v>
      </c>
      <c r="F8">
        <v>1</v>
      </c>
      <c r="G8">
        <v>1</v>
      </c>
      <c r="H8">
        <v>1</v>
      </c>
      <c r="I8">
        <v>1</v>
      </c>
      <c r="J8">
        <v>0</v>
      </c>
      <c r="K8">
        <v>1</v>
      </c>
    </row>
    <row r="9" spans="1:11" x14ac:dyDescent="0.35">
      <c r="A9" t="s">
        <v>37</v>
      </c>
      <c r="B9">
        <v>0.77777779102325439</v>
      </c>
      <c r="C9">
        <v>0.77777779102325439</v>
      </c>
      <c r="D9">
        <v>1</v>
      </c>
      <c r="E9">
        <v>0.2222222238779068</v>
      </c>
      <c r="F9">
        <v>0.77777779102325439</v>
      </c>
      <c r="G9">
        <v>0.77777779102325439</v>
      </c>
      <c r="H9">
        <v>0.77777779102325439</v>
      </c>
      <c r="I9">
        <v>1</v>
      </c>
      <c r="J9">
        <v>0.1111111119389534</v>
      </c>
      <c r="K9">
        <v>0.8888888955116272</v>
      </c>
    </row>
    <row r="10" spans="1:11" x14ac:dyDescent="0.35">
      <c r="A10" t="s">
        <v>38</v>
      </c>
      <c r="B10">
        <v>1</v>
      </c>
      <c r="C10">
        <v>1</v>
      </c>
      <c r="D10">
        <v>1</v>
      </c>
      <c r="E10">
        <v>1</v>
      </c>
      <c r="F10">
        <v>1</v>
      </c>
      <c r="G10">
        <v>1</v>
      </c>
      <c r="H10">
        <v>1</v>
      </c>
      <c r="I10">
        <v>1</v>
      </c>
      <c r="J10">
        <v>1</v>
      </c>
      <c r="K10">
        <v>1</v>
      </c>
    </row>
    <row r="11" spans="1:11" x14ac:dyDescent="0.35">
      <c r="A11" t="s">
        <v>39</v>
      </c>
      <c r="B11">
        <v>0</v>
      </c>
      <c r="C11">
        <v>0</v>
      </c>
      <c r="D11">
        <v>0</v>
      </c>
      <c r="E11">
        <v>0</v>
      </c>
      <c r="F11">
        <v>0</v>
      </c>
      <c r="G11">
        <v>1</v>
      </c>
      <c r="H11">
        <v>0.66666668653488159</v>
      </c>
      <c r="I11">
        <v>0</v>
      </c>
      <c r="J11">
        <v>0</v>
      </c>
      <c r="K11">
        <v>1</v>
      </c>
    </row>
    <row r="12" spans="1:11" x14ac:dyDescent="0.35">
      <c r="A12" t="s">
        <v>40</v>
      </c>
      <c r="B12">
        <v>0</v>
      </c>
      <c r="C12">
        <v>0</v>
      </c>
      <c r="D12">
        <v>0</v>
      </c>
      <c r="E12">
        <v>0</v>
      </c>
      <c r="F12">
        <v>0</v>
      </c>
      <c r="G12">
        <v>0</v>
      </c>
      <c r="H12">
        <v>0</v>
      </c>
      <c r="I12">
        <v>0.2222222238779068</v>
      </c>
      <c r="J12">
        <v>0.3333333432674408</v>
      </c>
      <c r="K12">
        <v>0.1111111119389534</v>
      </c>
    </row>
    <row r="13" spans="1:11" x14ac:dyDescent="0.35">
      <c r="A13" t="s">
        <v>41</v>
      </c>
      <c r="B13">
        <v>1</v>
      </c>
      <c r="C13">
        <v>1</v>
      </c>
      <c r="D13">
        <v>1</v>
      </c>
      <c r="E13">
        <v>1</v>
      </c>
      <c r="F13">
        <v>1</v>
      </c>
      <c r="G13">
        <v>1</v>
      </c>
      <c r="H13">
        <v>1</v>
      </c>
      <c r="I13">
        <v>1</v>
      </c>
      <c r="J13">
        <v>1</v>
      </c>
      <c r="K13">
        <v>1</v>
      </c>
    </row>
    <row r="14" spans="1:11" x14ac:dyDescent="0.35">
      <c r="A14" t="s">
        <v>42</v>
      </c>
      <c r="B14">
        <v>0.2222222238779068</v>
      </c>
      <c r="C14">
        <v>0.2222222238779068</v>
      </c>
      <c r="D14">
        <v>1</v>
      </c>
      <c r="E14">
        <v>0</v>
      </c>
      <c r="F14">
        <v>0.3333333432674408</v>
      </c>
      <c r="G14">
        <v>1</v>
      </c>
      <c r="H14">
        <v>0.8888888955116272</v>
      </c>
      <c r="I14">
        <v>1</v>
      </c>
      <c r="J14">
        <v>1</v>
      </c>
      <c r="K14">
        <v>1</v>
      </c>
    </row>
    <row r="15" spans="1:11" x14ac:dyDescent="0.35">
      <c r="A15" t="s">
        <v>43</v>
      </c>
      <c r="B15">
        <v>0</v>
      </c>
      <c r="C15">
        <v>0</v>
      </c>
      <c r="D15">
        <v>0.3333333432674408</v>
      </c>
      <c r="E15">
        <v>0</v>
      </c>
      <c r="F15">
        <v>0</v>
      </c>
      <c r="G15">
        <v>0.1111111119389534</v>
      </c>
      <c r="H15">
        <v>0</v>
      </c>
      <c r="I15">
        <v>1</v>
      </c>
      <c r="J15">
        <v>0.3333333432674408</v>
      </c>
      <c r="K15">
        <v>0.4444444477558136</v>
      </c>
    </row>
    <row r="16" spans="1:11" x14ac:dyDescent="0.35">
      <c r="A16" t="s">
        <v>44</v>
      </c>
      <c r="B16">
        <v>1</v>
      </c>
      <c r="C16">
        <v>1</v>
      </c>
      <c r="D16">
        <v>1</v>
      </c>
      <c r="E16">
        <v>1</v>
      </c>
      <c r="F16">
        <v>1</v>
      </c>
      <c r="G16">
        <v>1</v>
      </c>
      <c r="H16">
        <v>1</v>
      </c>
      <c r="I16">
        <v>1</v>
      </c>
      <c r="J16">
        <v>1</v>
      </c>
      <c r="K16">
        <v>1</v>
      </c>
    </row>
    <row r="17" spans="1:11" x14ac:dyDescent="0.35">
      <c r="A17" t="s">
        <v>45</v>
      </c>
      <c r="B17">
        <v>0</v>
      </c>
      <c r="C17">
        <v>0</v>
      </c>
      <c r="D17">
        <v>0</v>
      </c>
      <c r="E17">
        <v>0</v>
      </c>
      <c r="F17">
        <v>0</v>
      </c>
      <c r="G17">
        <v>0</v>
      </c>
      <c r="H17">
        <v>0</v>
      </c>
      <c r="I17">
        <v>0</v>
      </c>
      <c r="J17">
        <v>0</v>
      </c>
      <c r="K17">
        <v>0</v>
      </c>
    </row>
    <row r="18" spans="1:11" x14ac:dyDescent="0.35">
      <c r="A18" t="s">
        <v>46</v>
      </c>
      <c r="B18">
        <v>1</v>
      </c>
      <c r="C18">
        <v>1</v>
      </c>
      <c r="D18">
        <v>1</v>
      </c>
      <c r="E18">
        <v>1</v>
      </c>
      <c r="F18">
        <v>1</v>
      </c>
      <c r="G18">
        <v>1</v>
      </c>
      <c r="H18">
        <v>1</v>
      </c>
      <c r="I18">
        <v>1</v>
      </c>
      <c r="J18">
        <v>1</v>
      </c>
      <c r="K18">
        <v>1</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Q62"/>
  <sheetViews>
    <sheetView zoomScale="75" zoomScaleNormal="75" workbookViewId="0">
      <selection activeCell="AR6" sqref="AR6"/>
    </sheetView>
  </sheetViews>
  <sheetFormatPr defaultRowHeight="14.5" x14ac:dyDescent="0.35"/>
  <cols>
    <col min="1" max="1" width="6.26953125" customWidth="1"/>
    <col min="2" max="3" width="10.81640625" style="1" customWidth="1"/>
    <col min="4" max="4" width="8.7265625" style="1"/>
    <col min="5" max="5" width="11.1796875" style="1" customWidth="1"/>
    <col min="6" max="6" width="9.81640625" style="1" customWidth="1"/>
    <col min="7" max="7" width="11.1796875" style="1" customWidth="1"/>
    <col min="8" max="11" width="9.81640625" style="1" customWidth="1"/>
    <col min="12" max="36" width="8.7265625" style="1"/>
    <col min="37" max="37" width="8.7265625" style="1" customWidth="1"/>
    <col min="38" max="38" width="8.7265625" style="1"/>
    <col min="40" max="40" width="13.1796875" customWidth="1"/>
    <col min="41" max="41" width="10.26953125" customWidth="1"/>
    <col min="44" max="44" width="13" customWidth="1"/>
    <col min="46" max="46" width="14.1796875" style="1" customWidth="1"/>
    <col min="47" max="48" width="8.7265625" style="1"/>
  </cols>
  <sheetData>
    <row r="1" spans="1:69" x14ac:dyDescent="0.35">
      <c r="A1" s="2" t="s">
        <v>80</v>
      </c>
    </row>
    <row r="2" spans="1:69" x14ac:dyDescent="0.35">
      <c r="A2" s="6" t="s">
        <v>233</v>
      </c>
    </row>
    <row r="4" spans="1:69" x14ac:dyDescent="0.35">
      <c r="B4" s="1" t="s">
        <v>206</v>
      </c>
      <c r="G4" s="1" t="s">
        <v>207</v>
      </c>
      <c r="L4" s="1" t="s">
        <v>66</v>
      </c>
      <c r="Q4" s="1" t="s">
        <v>67</v>
      </c>
      <c r="V4" s="1" t="s">
        <v>68</v>
      </c>
      <c r="AA4" s="1" t="s">
        <v>69</v>
      </c>
      <c r="AF4" s="1" t="s">
        <v>79</v>
      </c>
      <c r="AM4" s="2" t="s">
        <v>205</v>
      </c>
      <c r="AR4" t="s">
        <v>225</v>
      </c>
      <c r="AW4" t="s">
        <v>235</v>
      </c>
    </row>
    <row r="5" spans="1:69" s="12" customFormat="1" ht="47.15" customHeight="1" x14ac:dyDescent="0.35">
      <c r="A5" s="12" t="s">
        <v>0</v>
      </c>
      <c r="B5" s="13" t="s">
        <v>72</v>
      </c>
      <c r="C5" s="13" t="s">
        <v>75</v>
      </c>
      <c r="D5" s="13" t="s">
        <v>73</v>
      </c>
      <c r="E5" s="13" t="s">
        <v>75</v>
      </c>
      <c r="F5" s="14" t="s">
        <v>204</v>
      </c>
      <c r="G5" s="13" t="s">
        <v>72</v>
      </c>
      <c r="H5" s="13" t="s">
        <v>75</v>
      </c>
      <c r="I5" s="13" t="s">
        <v>73</v>
      </c>
      <c r="J5" s="13" t="s">
        <v>75</v>
      </c>
      <c r="K5" s="14" t="s">
        <v>204</v>
      </c>
      <c r="L5" s="13" t="s">
        <v>192</v>
      </c>
      <c r="M5" s="13" t="s">
        <v>193</v>
      </c>
      <c r="N5" s="13" t="s">
        <v>194</v>
      </c>
      <c r="O5" s="13" t="s">
        <v>195</v>
      </c>
      <c r="P5" s="13" t="s">
        <v>199</v>
      </c>
      <c r="Q5" s="13" t="s">
        <v>192</v>
      </c>
      <c r="R5" s="13" t="s">
        <v>193</v>
      </c>
      <c r="S5" s="13" t="s">
        <v>194</v>
      </c>
      <c r="T5" s="13" t="s">
        <v>195</v>
      </c>
      <c r="U5" s="13" t="s">
        <v>199</v>
      </c>
      <c r="V5" s="13" t="s">
        <v>192</v>
      </c>
      <c r="W5" s="13" t="s">
        <v>193</v>
      </c>
      <c r="X5" s="13" t="s">
        <v>194</v>
      </c>
      <c r="Y5" s="13" t="s">
        <v>195</v>
      </c>
      <c r="Z5" s="13" t="s">
        <v>199</v>
      </c>
      <c r="AA5" s="13" t="s">
        <v>192</v>
      </c>
      <c r="AB5" s="13" t="s">
        <v>193</v>
      </c>
      <c r="AC5" s="13" t="s">
        <v>194</v>
      </c>
      <c r="AD5" s="13" t="s">
        <v>195</v>
      </c>
      <c r="AE5" s="13" t="s">
        <v>199</v>
      </c>
      <c r="AF5" s="13" t="s">
        <v>192</v>
      </c>
      <c r="AG5" s="13" t="s">
        <v>193</v>
      </c>
      <c r="AH5" s="13" t="s">
        <v>194</v>
      </c>
      <c r="AI5" s="13" t="s">
        <v>195</v>
      </c>
      <c r="AJ5" s="13" t="s">
        <v>199</v>
      </c>
      <c r="AK5" s="13" t="s">
        <v>222</v>
      </c>
      <c r="AL5" s="13" t="s">
        <v>223</v>
      </c>
      <c r="AM5" s="13" t="s">
        <v>192</v>
      </c>
      <c r="AN5" s="13" t="s">
        <v>193</v>
      </c>
      <c r="AO5" s="13" t="s">
        <v>208</v>
      </c>
      <c r="AP5" s="13" t="s">
        <v>209</v>
      </c>
      <c r="AQ5" s="12" t="s">
        <v>224</v>
      </c>
      <c r="AR5" s="12" t="s">
        <v>192</v>
      </c>
      <c r="AS5" s="12" t="s">
        <v>193</v>
      </c>
      <c r="AT5" s="13" t="s">
        <v>208</v>
      </c>
      <c r="AU5" s="13" t="s">
        <v>209</v>
      </c>
      <c r="AV5" s="13" t="s">
        <v>224</v>
      </c>
      <c r="AW5" s="12" t="s">
        <v>193</v>
      </c>
      <c r="AX5" s="12" t="s">
        <v>208</v>
      </c>
      <c r="AY5" s="12" t="s">
        <v>209</v>
      </c>
      <c r="AZ5" s="12" t="s">
        <v>224</v>
      </c>
      <c r="BE5" s="13"/>
      <c r="BF5" s="13"/>
      <c r="BG5" s="13"/>
      <c r="BK5" s="13"/>
      <c r="BL5" s="13"/>
      <c r="BM5" s="13"/>
      <c r="BO5"/>
      <c r="BP5" s="13"/>
    </row>
    <row r="6" spans="1:69" x14ac:dyDescent="0.35">
      <c r="A6" t="s">
        <v>34</v>
      </c>
      <c r="B6" s="1">
        <v>0.45808293241074982</v>
      </c>
      <c r="C6" s="5">
        <f>B6/B$19-1</f>
        <v>0.14618240248280134</v>
      </c>
      <c r="D6" s="1">
        <v>0.38544197792698254</v>
      </c>
      <c r="E6" s="5">
        <f>D6/D$19-1</f>
        <v>5.167013323159364E-2</v>
      </c>
      <c r="F6" s="5">
        <f>AVERAGE(C6,E6)</f>
        <v>9.8926267857197492E-2</v>
      </c>
      <c r="G6" s="15">
        <v>0.45808293241074982</v>
      </c>
      <c r="H6" s="5">
        <f>G6/G$19-1</f>
        <v>6.1594493161187147E-2</v>
      </c>
      <c r="I6" s="15">
        <v>0.38544197792698254</v>
      </c>
      <c r="J6" s="5">
        <f>I6/I$19-1</f>
        <v>-3.2930629914551646E-2</v>
      </c>
      <c r="K6" s="5">
        <f>AVERAGE(H6,J6)</f>
        <v>1.4331931623317751E-2</v>
      </c>
      <c r="L6" s="1">
        <f>ES_SP!C4</f>
        <v>0.50531977415084839</v>
      </c>
      <c r="M6" s="1">
        <f>ES_SP!D4</f>
        <v>0.55649650096893311</v>
      </c>
      <c r="N6" s="1">
        <f>ES_SP!E4</f>
        <v>0.60054522752761841</v>
      </c>
      <c r="O6" s="1">
        <f>ES_SP!F4</f>
        <v>0.48914387822151184</v>
      </c>
      <c r="P6" s="1">
        <f>ES_SP!G4</f>
        <v>0.49416878819465637</v>
      </c>
      <c r="Q6" s="1">
        <f>IF(INDEX(Monotonicity_SP!G$6:G$18,MATCH($A6,Monotonicity_SP!$A$6:$A$18,0))&lt;0.5,ES_SP!H4,"")</f>
        <v>0.51253318786621094</v>
      </c>
      <c r="R6" s="1">
        <f>IF(INDEX(Monotonicity_SP!H$6:H$18,MATCH($A6,Monotonicity_SP!$A$6:$A$18,0))&lt;0.5,ES_SP!I4,"")</f>
        <v>0.54566723108291626</v>
      </c>
      <c r="S6" s="1" t="str">
        <f>IF(INDEX(Monotonicity_SP!I$6:I$18,MATCH($A6,Monotonicity_SP!$A$6:$A$18,0))&lt;0.5,ES_SP!J4,"")</f>
        <v/>
      </c>
      <c r="T6" s="1">
        <f>IF(INDEX(Monotonicity_SP!J$6:J$18,MATCH($A6,Monotonicity_SP!$A$6:$A$18,0))&lt;0.5,ES_SP!K4,"")</f>
        <v>0.51902914047241211</v>
      </c>
      <c r="U6" s="1">
        <f>IF(INDEX(Monotonicity_SP!K$6:K$18,MATCH($A6,Monotonicity_SP!$A$6:$A$18,0))&lt;0.5,ES_SP!L4,"")</f>
        <v>0.50650125741958618</v>
      </c>
      <c r="V6" s="1">
        <f>ES2_SP!D4</f>
        <v>0.44619464428627154</v>
      </c>
      <c r="W6" s="1">
        <f>ES2_SP!F4</f>
        <v>0.53472643463199754</v>
      </c>
      <c r="X6" s="1">
        <f>ES2_SP!H4</f>
        <v>0.56270486880695569</v>
      </c>
      <c r="Y6" s="1">
        <f>ES2_SP!J4</f>
        <v>0.42528319108227414</v>
      </c>
      <c r="Z6" s="1">
        <f>ES2_SP!L4</f>
        <v>0.45067897501340948</v>
      </c>
      <c r="AA6" s="1">
        <f>IF(INDEX(Monotonicity_SP!B$6:B$18,MATCH($A6,Monotonicity_SP!$A$6:$A$18,0))&lt;0.5,ES2_SP!N4,"")</f>
        <v>0.42741493194872671</v>
      </c>
      <c r="AB6" s="1">
        <f>IF(INDEX(Monotonicity_SP!C$6:C$18,MATCH($A6,Monotonicity_SP!$A$6:$A$18,0))&lt;0.5,ES2_SP!P4,"")</f>
        <v>0.512220542303924</v>
      </c>
      <c r="AC6" s="1" t="str">
        <f>IF(INDEX(Monotonicity_SP!D$6:D$18,MATCH($A6,Monotonicity_SP!$A$6:$A$18,0))&lt;0.5,ES2_SP!R4,"")</f>
        <v/>
      </c>
      <c r="AD6" s="1">
        <f>IF(INDEX(Monotonicity_SP!E$6:E$18,MATCH($A6,Monotonicity_SP!$A$6:$A$18,0))&lt;0.5,ES2_SP!T4,"")</f>
        <v>0.40901641061140692</v>
      </c>
      <c r="AE6" s="1">
        <f>IF(INDEX(Monotonicity_SP!F$6:F$18,MATCH($A6,Monotonicity_SP!$A$6:$A$18,0))&lt;0.5,ES2_SP!V4,"")</f>
        <v>0.43214244987974026</v>
      </c>
      <c r="AF6" s="1">
        <f>IF(AND(Q$19="EXCLUDED",AA$19="EXCLUDED"),AVERAGE(L6,V6),IF(AND(Q$19="EXCLUDED",AA$19=""),AVERAGE(L6,V6,AA6),IF(AND(Q$19="",AA$19="EXCLUDED"),AVERAGE(L6,Q6,V6),AVERAGE(L6,Q6,V6,AA6))))</f>
        <v>0.47575720921855996</v>
      </c>
      <c r="AG6" s="1">
        <f>IF(AND(R$19="EXCLUDED",AB$19="EXCLUDED"),AVERAGE(M6,W6),IF(AND(R$19="EXCLUDED",AB$19=""),AVERAGE(M6,W6,AB6),IF(AND(R$19="",AB$19="EXCLUDED"),AVERAGE(M6,R6,W6),AVERAGE(M6,R6,W6,AB6))))</f>
        <v>0.54561146780046532</v>
      </c>
      <c r="AH6" s="1">
        <f>IF(AND(S$19="EXCLUDED",AC$19="EXCLUDED"),AVERAGE(N6,X6),IF(AND(S$19="EXCLUDED",AC$19=""),AVERAGE(N6,X6,AC6),IF(AND(S$19="",AC$19="EXCLUDED"),AVERAGE(N6,S6,X6),AVERAGE(N6,S6,X6,AC6))))</f>
        <v>0.58162504816728711</v>
      </c>
      <c r="AI6" s="1">
        <f>IF(AND(T$19="EXCLUDED",AD$19="EXCLUDED"),AVERAGE(O6,Y6),IF(AND(T$19="EXCLUDED",AD$19=""),AVERAGE(O6,Y6,AD6),IF(AND(T$19="",AD$19="EXCLUDED"),AVERAGE(O6,T6,Y6),AVERAGE(O6,T6,Y6,AD6))))</f>
        <v>0.46061815509690124</v>
      </c>
      <c r="AJ6" s="1">
        <f>IF(AND(U$19="EXCLUDED",AE$19="EXCLUDED"),AVERAGE(P6,Z6),IF(AND(U$19="EXCLUDED",AE$19=""),AVERAGE(P6,Z6,AE6),IF(AND(U$19="",AE$19="EXCLUDED"),AVERAGE(P6,U6,Z6),AVERAGE(P6,U6,Z6,AE6))))</f>
        <v>0.47242388160403292</v>
      </c>
      <c r="AK6" s="1">
        <f>'Efficiency scores Option 2'!L26</f>
        <v>0.48247653588201528</v>
      </c>
      <c r="AL6" s="1">
        <f>'Efficiency scores Option 2'!G26</f>
        <v>0.46265072992857165</v>
      </c>
      <c r="AM6" s="1">
        <f t="shared" ref="AM6:AM18" si="0">AF6*(1+F6)</f>
        <v>0.52282209433270788</v>
      </c>
      <c r="AN6" s="1">
        <f t="shared" ref="AN6:AN18" si="1">AG6*(1+K6)</f>
        <v>0.55343113404987965</v>
      </c>
      <c r="AO6" s="1">
        <f>AVERAGE(AH6,AI6)</f>
        <v>0.5211216016320942</v>
      </c>
      <c r="AP6" s="1">
        <f>AJ6</f>
        <v>0.47242388160403292</v>
      </c>
      <c r="AQ6" s="1">
        <f>AVERAGE(AK6,AL6)</f>
        <v>0.47256363290529346</v>
      </c>
      <c r="AR6" s="53">
        <f>AM6/MAX(AM$6:AM$18)</f>
        <v>0.52821040503285888</v>
      </c>
      <c r="AS6" s="53">
        <f t="shared" ref="AS6:AV18" si="2">AN6/MAX(AN$6:AN$18)</f>
        <v>0.51473688848858479</v>
      </c>
      <c r="AT6" s="53">
        <f t="shared" si="2"/>
        <v>0.53146811440461328</v>
      </c>
      <c r="AU6" s="53">
        <f t="shared" si="2"/>
        <v>0.48149651725549686</v>
      </c>
      <c r="AV6" s="53">
        <f t="shared" si="2"/>
        <v>0.48096625456371678</v>
      </c>
      <c r="AW6" s="1">
        <f>AS6-$AR6</f>
        <v>-1.3473516544274089E-2</v>
      </c>
      <c r="AX6" s="1">
        <f t="shared" ref="AX6:AZ18" si="3">AT6-$AR6</f>
        <v>3.2577093717544026E-3</v>
      </c>
      <c r="AY6" s="3">
        <f t="shared" si="3"/>
        <v>-4.6713887777362018E-2</v>
      </c>
      <c r="AZ6" s="3">
        <f t="shared" si="3"/>
        <v>-4.7244150469142099E-2</v>
      </c>
      <c r="BO6" s="1"/>
      <c r="BP6" s="1"/>
      <c r="BQ6" s="1"/>
    </row>
    <row r="7" spans="1:69" x14ac:dyDescent="0.35">
      <c r="A7" t="s">
        <v>35</v>
      </c>
      <c r="B7" s="1">
        <v>0.40104174494413525</v>
      </c>
      <c r="C7" s="5">
        <f t="shared" ref="C7:C18" si="4">B7/B$19-1</f>
        <v>3.4580164270203717E-3</v>
      </c>
      <c r="D7" s="1">
        <v>0.32871259675027664</v>
      </c>
      <c r="E7" s="5">
        <f t="shared" ref="E7:E18" si="5">D7/D$19-1</f>
        <v>-0.10311476119304563</v>
      </c>
      <c r="F7" s="5">
        <f t="shared" ref="F7:F18" si="6">AVERAGE(C7,E7)</f>
        <v>-4.9828372383012631E-2</v>
      </c>
      <c r="G7" s="15">
        <v>0.40104174494413525</v>
      </c>
      <c r="H7" s="5">
        <f t="shared" ref="H7:H18" si="7">G7/G$19-1</f>
        <v>-7.0596877032966576E-2</v>
      </c>
      <c r="I7" s="15">
        <v>0.32871259675027664</v>
      </c>
      <c r="J7" s="5">
        <f t="shared" ref="J7" si="8">I7/I$19-1</f>
        <v>-0.17526397724468357</v>
      </c>
      <c r="K7" s="5">
        <f t="shared" ref="K7:K18" si="9">AVERAGE(H7,J7)</f>
        <v>-0.12293042713882507</v>
      </c>
      <c r="L7" s="1">
        <f>ES_SP!C5</f>
        <v>0.47273731231689453</v>
      </c>
      <c r="M7" s="1">
        <f>ES_SP!D5</f>
        <v>0.53215831518173218</v>
      </c>
      <c r="N7" s="1">
        <f>ES_SP!E5</f>
        <v>0.49614867568016052</v>
      </c>
      <c r="O7" s="1">
        <f>ES_SP!F5</f>
        <v>0.3912544846534729</v>
      </c>
      <c r="P7" s="1">
        <f>ES_SP!G5</f>
        <v>0.54485118389129639</v>
      </c>
      <c r="Q7" s="1" t="str">
        <f>IF(INDEX(Monotonicity_SP!G$6:G$18,MATCH($A7,Monotonicity_SP!$A$6:$A$18,0))&lt;0.5,ES_SP!H5,"")</f>
        <v/>
      </c>
      <c r="R7" s="1" t="str">
        <f>IF(INDEX(Monotonicity_SP!H$6:H$18,MATCH($A7,Monotonicity_SP!$A$6:$A$18,0))&lt;0.5,ES_SP!I5,"")</f>
        <v/>
      </c>
      <c r="S7" s="1" t="str">
        <f>IF(INDEX(Monotonicity_SP!I$6:I$18,MATCH($A7,Monotonicity_SP!$A$6:$A$18,0))&lt;0.5,ES_SP!J5,"")</f>
        <v/>
      </c>
      <c r="T7" s="1" t="str">
        <f>IF(INDEX(Monotonicity_SP!J$6:J$18,MATCH($A7,Monotonicity_SP!$A$6:$A$18,0))&lt;0.5,ES_SP!K5,"")</f>
        <v/>
      </c>
      <c r="U7" s="1" t="str">
        <f>IF(INDEX(Monotonicity_SP!K$6:K$18,MATCH($A7,Monotonicity_SP!$A$6:$A$18,0))&lt;0.5,ES_SP!L5,"")</f>
        <v/>
      </c>
      <c r="V7" s="1">
        <f>ES2_SP!D5</f>
        <v>0.45475339316794017</v>
      </c>
      <c r="W7" s="1">
        <f>ES2_SP!F5</f>
        <v>0.54498336920754786</v>
      </c>
      <c r="X7" s="1">
        <f>ES2_SP!H5</f>
        <v>0.45657604962331477</v>
      </c>
      <c r="Y7" s="1">
        <f>ES2_SP!J5</f>
        <v>0.37418685276715619</v>
      </c>
      <c r="Z7" s="1">
        <f>ES2_SP!L5</f>
        <v>0.53472643463199754</v>
      </c>
      <c r="AA7" s="1" t="str">
        <f>IF(INDEX(Monotonicity_SP!B$6:B$18,MATCH($A7,Monotonicity_SP!$A$6:$A$18,0))&lt;0.5,ES2_SP!N5,"")</f>
        <v/>
      </c>
      <c r="AB7" s="1" t="str">
        <f>IF(INDEX(Monotonicity_SP!C$6:C$18,MATCH($A7,Monotonicity_SP!$A$6:$A$18,0))&lt;0.5,ES2_SP!P5,"")</f>
        <v/>
      </c>
      <c r="AC7" s="1" t="str">
        <f>IF(INDEX(Monotonicity_SP!D$6:D$18,MATCH($A7,Monotonicity_SP!$A$6:$A$18,0))&lt;0.5,ES2_SP!R5,"")</f>
        <v/>
      </c>
      <c r="AD7" s="1" t="str">
        <f>IF(INDEX(Monotonicity_SP!E$6:E$18,MATCH($A7,Monotonicity_SP!$A$6:$A$18,0))&lt;0.5,ES2_SP!T5,"")</f>
        <v/>
      </c>
      <c r="AE7" s="1" t="str">
        <f>IF(INDEX(Monotonicity_SP!F$6:F$18,MATCH($A7,Monotonicity_SP!$A$6:$A$18,0))&lt;0.5,ES2_SP!V5,"")</f>
        <v/>
      </c>
      <c r="AF7" s="1">
        <f t="shared" ref="AF7:AF18" si="10">IF(AND(Q$19="EXCLUDED",AA$19="EXCLUDED"),AVERAGE(L7,V7),IF(AND(Q$19="EXCLUDED",AA$19=""),AVERAGE(L7,V7,AA7),IF(AND(Q$19="",AA$19="EXCLUDED"),AVERAGE(L7,Q7,V7),AVERAGE(L7,Q7,V7,AA7))))</f>
        <v>0.46374535274241735</v>
      </c>
      <c r="AG7" s="1">
        <f t="shared" ref="AG7:AG18" si="11">IF(AND(R$19="EXCLUDED",AB$19="EXCLUDED"),AVERAGE(M7,W7),IF(AND(R$19="EXCLUDED",AB$19=""),AVERAGE(M7,W7,AB7),IF(AND(R$19="",AB$19="EXCLUDED"),AVERAGE(M7,R7,W7),AVERAGE(M7,R7,W7,AB7))))</f>
        <v>0.53857084219464002</v>
      </c>
      <c r="AH7" s="1">
        <f t="shared" ref="AH7:AH18" si="12">IF(AND(S$19="EXCLUDED",AC$19="EXCLUDED"),AVERAGE(N7,X7),IF(AND(S$19="EXCLUDED",AC$19=""),AVERAGE(N7,X7,AC7),IF(AND(S$19="",AC$19="EXCLUDED"),AVERAGE(N7,S7,X7),AVERAGE(N7,S7,X7,AC7))))</f>
        <v>0.47636236265173765</v>
      </c>
      <c r="AI7" s="1">
        <f t="shared" ref="AI7:AI18" si="13">IF(AND(T$19="EXCLUDED",AD$19="EXCLUDED"),AVERAGE(O7,Y7),IF(AND(T$19="EXCLUDED",AD$19=""),AVERAGE(O7,Y7,AD7),IF(AND(T$19="",AD$19="EXCLUDED"),AVERAGE(O7,T7,Y7),AVERAGE(O7,T7,Y7,AD7))))</f>
        <v>0.38272066871031452</v>
      </c>
      <c r="AJ7" s="1">
        <f t="shared" ref="AJ7:AJ18" si="14">IF(AND(U$19="EXCLUDED",AE$19="EXCLUDED"),AVERAGE(P7,Z7),IF(AND(U$19="EXCLUDED",AE$19=""),AVERAGE(P7,Z7,AE7),IF(AND(U$19="",AE$19="EXCLUDED"),AVERAGE(P7,U7,Z7),AVERAGE(P7,U7,Z7,AE7))))</f>
        <v>0.53978880926164696</v>
      </c>
      <c r="AK7" s="1">
        <f>'Efficiency scores Option 2'!L27</f>
        <v>0.48095633467170074</v>
      </c>
      <c r="AL7" s="1">
        <f>'Efficiency scores Option 2'!G27</f>
        <v>0.40964116238740378</v>
      </c>
      <c r="AM7" s="1">
        <f t="shared" si="0"/>
        <v>0.44063767661507663</v>
      </c>
      <c r="AN7" s="1">
        <f t="shared" si="1"/>
        <v>0.47236409851913619</v>
      </c>
      <c r="AO7" s="1">
        <f t="shared" ref="AO7:AO18" si="15">AVERAGE(AH7,AI7)</f>
        <v>0.42954151568102605</v>
      </c>
      <c r="AP7" s="1">
        <f t="shared" ref="AP7:AP18" si="16">AJ7</f>
        <v>0.53978880926164696</v>
      </c>
      <c r="AQ7" s="1">
        <f t="shared" ref="AQ7:AQ18" si="17">AVERAGE(AK7,AL7)</f>
        <v>0.44529874852955226</v>
      </c>
      <c r="AR7" s="53">
        <f t="shared" ref="AR7:AR18" si="18">AM7/MAX(AM$6:AM$18)</f>
        <v>0.4451789780128782</v>
      </c>
      <c r="AS7" s="53">
        <f t="shared" si="2"/>
        <v>0.43933781702194852</v>
      </c>
      <c r="AT7" s="53">
        <f t="shared" si="2"/>
        <v>0.4380697685195229</v>
      </c>
      <c r="AU7" s="53">
        <f t="shared" si="2"/>
        <v>0.55015515056204978</v>
      </c>
      <c r="AV7" s="53">
        <f t="shared" si="2"/>
        <v>0.45321657514236119</v>
      </c>
      <c r="AW7" s="1">
        <f t="shared" ref="AW7:AW18" si="19">AS7-$AR7</f>
        <v>-5.8411609909296835E-3</v>
      </c>
      <c r="AX7" s="1">
        <f t="shared" si="3"/>
        <v>-7.1092094933553063E-3</v>
      </c>
      <c r="AY7" s="3">
        <f t="shared" si="3"/>
        <v>0.10497617254917158</v>
      </c>
      <c r="AZ7" s="1">
        <f t="shared" si="3"/>
        <v>8.0375971294829873E-3</v>
      </c>
      <c r="BO7" s="3"/>
      <c r="BP7" s="1"/>
      <c r="BQ7" s="1"/>
    </row>
    <row r="8" spans="1:69" x14ac:dyDescent="0.35">
      <c r="A8" t="s">
        <v>36</v>
      </c>
      <c r="B8" s="1">
        <v>0.31339599972957743</v>
      </c>
      <c r="C8" s="5">
        <f t="shared" si="4"/>
        <v>-0.21584290860141875</v>
      </c>
      <c r="D8" s="1">
        <v>0.27706496617206761</v>
      </c>
      <c r="E8" s="5">
        <f t="shared" si="5"/>
        <v>-0.24403420858538649</v>
      </c>
      <c r="F8" s="5">
        <f t="shared" si="6"/>
        <v>-0.22993855859340262</v>
      </c>
      <c r="G8" s="16">
        <v>0.42139465085366001</v>
      </c>
      <c r="H8" s="5">
        <f t="shared" si="7"/>
        <v>-2.3429581976434521E-2</v>
      </c>
      <c r="I8" s="16">
        <v>0.37234973696872725</v>
      </c>
      <c r="J8" s="5">
        <f t="shared" ref="J8" si="20">I8/I$19-1</f>
        <v>-6.5778907843701662E-2</v>
      </c>
      <c r="K8" s="5">
        <f t="shared" si="9"/>
        <v>-4.4604244910068092E-2</v>
      </c>
      <c r="L8" s="1">
        <f>ES_SP!C6</f>
        <v>0.84495586156845093</v>
      </c>
      <c r="M8" s="1">
        <f>ES_SP!D6</f>
        <v>0.71406811475753784</v>
      </c>
      <c r="N8" s="1">
        <f>ES_SP!E6</f>
        <v>0.72458279132843018</v>
      </c>
      <c r="O8" s="1">
        <f>ES_SP!F6</f>
        <v>0.59399837255477905</v>
      </c>
      <c r="P8" s="1">
        <f>ES_SP!G6</f>
        <v>0.74267864227294922</v>
      </c>
      <c r="Q8" s="1" t="str">
        <f>IF(INDEX(Monotonicity_SP!G$6:G$18,MATCH($A8,Monotonicity_SP!$A$6:$A$18,0))&lt;0.5,ES_SP!H6,"")</f>
        <v/>
      </c>
      <c r="R8" s="1" t="str">
        <f>IF(INDEX(Monotonicity_SP!H$6:H$18,MATCH($A8,Monotonicity_SP!$A$6:$A$18,0))&lt;0.5,ES_SP!I6,"")</f>
        <v/>
      </c>
      <c r="S8" s="1" t="str">
        <f>IF(INDEX(Monotonicity_SP!I$6:I$18,MATCH($A8,Monotonicity_SP!$A$6:$A$18,0))&lt;0.5,ES_SP!J6,"")</f>
        <v/>
      </c>
      <c r="T8" s="1">
        <f>IF(INDEX(Monotonicity_SP!J$6:J$18,MATCH($A8,Monotonicity_SP!$A$6:$A$18,0))&lt;0.5,ES_SP!K6,"")</f>
        <v>0.70012813806533813</v>
      </c>
      <c r="U8" s="1" t="str">
        <f>IF(INDEX(Monotonicity_SP!K$6:K$18,MATCH($A8,Monotonicity_SP!$A$6:$A$18,0))&lt;0.5,ES_SP!L6,"")</f>
        <v/>
      </c>
      <c r="V8" s="1">
        <f>ES2_SP!D6</f>
        <v>0.78427151377155646</v>
      </c>
      <c r="W8" s="1">
        <f>ES2_SP!F6</f>
        <v>0.69837435135157355</v>
      </c>
      <c r="X8" s="1">
        <f>ES2_SP!H6</f>
        <v>0.66898074569034671</v>
      </c>
      <c r="Y8" s="1">
        <f>ES2_SP!J6</f>
        <v>0.54716766837030562</v>
      </c>
      <c r="Z8" s="1">
        <f>ES2_SP!L6</f>
        <v>0.69419665087797877</v>
      </c>
      <c r="AA8" s="1" t="str">
        <f>IF(INDEX(Monotonicity_SP!B$6:B$18,MATCH($A8,Monotonicity_SP!$A$6:$A$18,0))&lt;0.5,ES2_SP!N6,"")</f>
        <v/>
      </c>
      <c r="AB8" s="1" t="str">
        <f>IF(INDEX(Monotonicity_SP!C$6:C$18,MATCH($A8,Monotonicity_SP!$A$6:$A$18,0))&lt;0.5,ES2_SP!P6,"")</f>
        <v/>
      </c>
      <c r="AC8" s="1" t="str">
        <f>IF(INDEX(Monotonicity_SP!D$6:D$18,MATCH($A8,Monotonicity_SP!$A$6:$A$18,0))&lt;0.5,ES2_SP!R6,"")</f>
        <v/>
      </c>
      <c r="AD8" s="1" t="str">
        <f>IF(INDEX(Monotonicity_SP!E$6:E$18,MATCH($A8,Monotonicity_SP!$A$6:$A$18,0))&lt;0.5,ES2_SP!T6,"")</f>
        <v/>
      </c>
      <c r="AE8" s="1" t="str">
        <f>IF(INDEX(Monotonicity_SP!F$6:F$18,MATCH($A8,Monotonicity_SP!$A$6:$A$18,0))&lt;0.5,ES2_SP!V6,"")</f>
        <v/>
      </c>
      <c r="AF8" s="1">
        <f t="shared" si="10"/>
        <v>0.81461368767000364</v>
      </c>
      <c r="AG8" s="1">
        <f t="shared" si="11"/>
        <v>0.70622123305455564</v>
      </c>
      <c r="AH8" s="1">
        <f t="shared" si="12"/>
        <v>0.69678176850938844</v>
      </c>
      <c r="AI8" s="1">
        <f t="shared" si="13"/>
        <v>0.61376472633014101</v>
      </c>
      <c r="AJ8" s="1">
        <f t="shared" si="14"/>
        <v>0.71843764657546405</v>
      </c>
      <c r="AK8" s="1">
        <f>'Efficiency scores Option 2'!L28</f>
        <v>0.70483169253229228</v>
      </c>
      <c r="AL8" s="1">
        <f>'Efficiency scores Option 2'!G28</f>
        <v>0.60037625623065127</v>
      </c>
      <c r="AM8" s="3">
        <f t="shared" si="0"/>
        <v>0.62730259051670667</v>
      </c>
      <c r="AN8" s="1">
        <f t="shared" si="1"/>
        <v>0.67472076821469995</v>
      </c>
      <c r="AO8" s="1">
        <f t="shared" si="15"/>
        <v>0.65527324741976467</v>
      </c>
      <c r="AP8" s="1">
        <f t="shared" si="16"/>
        <v>0.71843764657546405</v>
      </c>
      <c r="AQ8" s="1">
        <f t="shared" si="17"/>
        <v>0.65260397438147177</v>
      </c>
      <c r="AR8" s="53">
        <f t="shared" si="18"/>
        <v>0.63376769843267511</v>
      </c>
      <c r="AS8" s="53">
        <f t="shared" si="2"/>
        <v>0.62754631509068748</v>
      </c>
      <c r="AT8" s="53">
        <f t="shared" si="2"/>
        <v>0.66828324931315208</v>
      </c>
      <c r="AU8" s="53">
        <f t="shared" si="2"/>
        <v>0.73223483858773752</v>
      </c>
      <c r="AV8" s="53">
        <f t="shared" si="2"/>
        <v>0.66420788104648143</v>
      </c>
      <c r="AW8" s="1">
        <f t="shared" si="19"/>
        <v>-6.2213833419876297E-3</v>
      </c>
      <c r="AX8" s="1">
        <f t="shared" si="3"/>
        <v>3.4515550880476975E-2</v>
      </c>
      <c r="AY8" s="3">
        <f t="shared" si="3"/>
        <v>9.8467140155062416E-2</v>
      </c>
      <c r="AZ8" s="9">
        <f t="shared" si="3"/>
        <v>3.0440182613806321E-2</v>
      </c>
      <c r="BO8" s="3"/>
      <c r="BP8" s="1"/>
      <c r="BQ8" s="3"/>
    </row>
    <row r="9" spans="1:69" x14ac:dyDescent="0.35">
      <c r="A9" t="s">
        <v>37</v>
      </c>
      <c r="B9" s="1">
        <v>0.40285037504719035</v>
      </c>
      <c r="C9" s="5">
        <f t="shared" si="4"/>
        <v>7.983441519399781E-3</v>
      </c>
      <c r="D9" s="1">
        <v>0.38896774269326201</v>
      </c>
      <c r="E9" s="5">
        <f t="shared" si="5"/>
        <v>6.1290106441151071E-2</v>
      </c>
      <c r="F9" s="5">
        <f t="shared" si="6"/>
        <v>3.4636773980275426E-2</v>
      </c>
      <c r="G9" s="15">
        <v>0.40285037504719035</v>
      </c>
      <c r="H9" s="5">
        <f t="shared" si="7"/>
        <v>-6.6405426922690025E-2</v>
      </c>
      <c r="I9" s="15">
        <v>0.38896774269326201</v>
      </c>
      <c r="J9" s="5">
        <f t="shared" ref="J9" si="21">I9/I$19-1</f>
        <v>-2.4084527759478891E-2</v>
      </c>
      <c r="K9" s="5">
        <f t="shared" si="9"/>
        <v>-4.5244977341084458E-2</v>
      </c>
      <c r="L9" s="1">
        <f>ES_SP!C7</f>
        <v>0.63776874542236328</v>
      </c>
      <c r="M9" s="1">
        <f>ES_SP!D7</f>
        <v>0.71266591548919678</v>
      </c>
      <c r="N9" s="1">
        <f>ES_SP!E7</f>
        <v>0.66553795337677002</v>
      </c>
      <c r="O9" s="1">
        <f>ES_SP!F7</f>
        <v>0.62551617622375488</v>
      </c>
      <c r="P9" s="1">
        <f>ES_SP!G7</f>
        <v>0.6654517650604248</v>
      </c>
      <c r="Q9" s="1" t="str">
        <f>IF(INDEX(Monotonicity_SP!G$6:G$18,MATCH($A9,Monotonicity_SP!$A$6:$A$18,0))&lt;0.5,ES_SP!H7,"")</f>
        <v/>
      </c>
      <c r="R9" s="1" t="str">
        <f>IF(INDEX(Monotonicity_SP!H$6:H$18,MATCH($A9,Monotonicity_SP!$A$6:$A$18,0))&lt;0.5,ES_SP!I7,"")</f>
        <v/>
      </c>
      <c r="S9" s="1" t="str">
        <f>IF(INDEX(Monotonicity_SP!I$6:I$18,MATCH($A9,Monotonicity_SP!$A$6:$A$18,0))&lt;0.5,ES_SP!J7,"")</f>
        <v/>
      </c>
      <c r="T9" s="1">
        <f>IF(INDEX(Monotonicity_SP!J$6:J$18,MATCH($A9,Monotonicity_SP!$A$6:$A$18,0))&lt;0.5,ES_SP!K7,"")</f>
        <v>0.61959159374237061</v>
      </c>
      <c r="U9" s="1" t="str">
        <f>IF(INDEX(Monotonicity_SP!K$6:K$18,MATCH($A9,Monotonicity_SP!$A$6:$A$18,0))&lt;0.5,ES_SP!L7,"")</f>
        <v/>
      </c>
      <c r="V9" s="1">
        <f>ES2_SP!D7</f>
        <v>0.6004955788122659</v>
      </c>
      <c r="W9" s="1">
        <f>ES2_SP!F7</f>
        <v>0.71964301674707531</v>
      </c>
      <c r="X9" s="1">
        <f>ES2_SP!H7</f>
        <v>0.61201407400134988</v>
      </c>
      <c r="Y9" s="1">
        <f>ES2_SP!J7</f>
        <v>0.5752215546291638</v>
      </c>
      <c r="Z9" s="1">
        <f>ES2_SP!L7</f>
        <v>0.63444796794822811</v>
      </c>
      <c r="AA9" s="1" t="str">
        <f>IF(INDEX(Monotonicity_SP!B$6:B$18,MATCH($A9,Monotonicity_SP!$A$6:$A$18,0))&lt;0.5,ES2_SP!N7,"")</f>
        <v/>
      </c>
      <c r="AB9" s="1" t="str">
        <f>IF(INDEX(Monotonicity_SP!C$6:C$18,MATCH($A9,Monotonicity_SP!$A$6:$A$18,0))&lt;0.5,ES2_SP!P7,"")</f>
        <v/>
      </c>
      <c r="AC9" s="1" t="str">
        <f>IF(INDEX(Monotonicity_SP!D$6:D$18,MATCH($A9,Monotonicity_SP!$A$6:$A$18,0))&lt;0.5,ES2_SP!R7,"")</f>
        <v/>
      </c>
      <c r="AD9" s="1">
        <f>IF(INDEX(Monotonicity_SP!E$6:E$18,MATCH($A9,Monotonicity_SP!$A$6:$A$18,0))&lt;0.5,ES2_SP!T7,"")</f>
        <v>0.61446703294463079</v>
      </c>
      <c r="AE9" s="1" t="str">
        <f>IF(INDEX(Monotonicity_SP!F$6:F$18,MATCH($A9,Monotonicity_SP!$A$6:$A$18,0))&lt;0.5,ES2_SP!V7,"")</f>
        <v/>
      </c>
      <c r="AF9" s="1">
        <f t="shared" si="10"/>
        <v>0.61913216211731459</v>
      </c>
      <c r="AG9" s="1">
        <f t="shared" si="11"/>
        <v>0.71615446611813605</v>
      </c>
      <c r="AH9" s="1">
        <f t="shared" si="12"/>
        <v>0.6387760136890599</v>
      </c>
      <c r="AI9" s="1">
        <f t="shared" si="13"/>
        <v>0.60869908938498007</v>
      </c>
      <c r="AJ9" s="1">
        <f t="shared" si="14"/>
        <v>0.6499498665043264</v>
      </c>
      <c r="AK9" s="1">
        <f>'Efficiency scores Option 2'!L29</f>
        <v>0.65793524823686733</v>
      </c>
      <c r="AL9" s="1">
        <f>'Efficiency scores Option 2'!G29</f>
        <v>0.60649720102468396</v>
      </c>
      <c r="AM9" s="1">
        <f t="shared" si="0"/>
        <v>0.64057690288049118</v>
      </c>
      <c r="AN9" s="1">
        <f t="shared" si="1"/>
        <v>0.6837520735259045</v>
      </c>
      <c r="AO9" s="1">
        <f t="shared" si="15"/>
        <v>0.62373755153702004</v>
      </c>
      <c r="AP9" s="1">
        <f t="shared" si="16"/>
        <v>0.6499498665043264</v>
      </c>
      <c r="AQ9" s="1">
        <f t="shared" si="17"/>
        <v>0.63221622463077565</v>
      </c>
      <c r="AR9" s="53">
        <f t="shared" si="18"/>
        <v>0.64717881855596759</v>
      </c>
      <c r="AS9" s="53">
        <f t="shared" si="2"/>
        <v>0.63594617861275105</v>
      </c>
      <c r="AT9" s="53">
        <f t="shared" si="2"/>
        <v>0.63612143377000729</v>
      </c>
      <c r="AU9" s="53">
        <f t="shared" si="2"/>
        <v>0.66243178911689615</v>
      </c>
      <c r="AV9" s="53">
        <f t="shared" si="2"/>
        <v>0.64345761811090785</v>
      </c>
      <c r="AW9" s="1">
        <f t="shared" si="19"/>
        <v>-1.1232639943216549E-2</v>
      </c>
      <c r="AX9" s="9">
        <f t="shared" si="3"/>
        <v>-1.10573847859603E-2</v>
      </c>
      <c r="AY9" s="9">
        <f t="shared" si="3"/>
        <v>1.5252970560928558E-2</v>
      </c>
      <c r="AZ9" s="1">
        <f t="shared" si="3"/>
        <v>-3.7212004450597469E-3</v>
      </c>
      <c r="BO9" s="1"/>
      <c r="BP9" s="1"/>
      <c r="BQ9" s="1"/>
    </row>
    <row r="10" spans="1:69" x14ac:dyDescent="0.35">
      <c r="A10" t="s">
        <v>38</v>
      </c>
      <c r="B10" s="1">
        <v>0.40393460122157587</v>
      </c>
      <c r="C10" s="5">
        <f t="shared" si="4"/>
        <v>1.0696314830029197E-2</v>
      </c>
      <c r="D10" s="1">
        <v>0.35974784271277849</v>
      </c>
      <c r="E10" s="5">
        <f t="shared" si="5"/>
        <v>-1.8435761173897114E-2</v>
      </c>
      <c r="F10" s="5">
        <f t="shared" si="6"/>
        <v>-3.8697231719339586E-3</v>
      </c>
      <c r="G10" s="15">
        <v>0.40393460122157587</v>
      </c>
      <c r="H10" s="5">
        <f t="shared" si="7"/>
        <v>-6.3892762829287797E-2</v>
      </c>
      <c r="I10" s="15">
        <v>0.35974784271277849</v>
      </c>
      <c r="J10" s="5">
        <f t="shared" ref="J10" si="22">I10/I$19-1</f>
        <v>-9.7396911688348964E-2</v>
      </c>
      <c r="K10" s="5">
        <f t="shared" si="9"/>
        <v>-8.064483725881838E-2</v>
      </c>
      <c r="L10" s="1">
        <f>ES_SP!C8</f>
        <v>0.62273812294006348</v>
      </c>
      <c r="M10" s="1">
        <f>ES_SP!D8</f>
        <v>0.69605284929275513</v>
      </c>
      <c r="N10" s="1">
        <f>ES_SP!E8</f>
        <v>0.66302931308746338</v>
      </c>
      <c r="O10" s="1">
        <f>ES_SP!F8</f>
        <v>0.56553465127944946</v>
      </c>
      <c r="P10" s="1">
        <f>ES_SP!G8</f>
        <v>0.55957311391830444</v>
      </c>
      <c r="Q10" s="1" t="str">
        <f>IF(INDEX(Monotonicity_SP!G$6:G$18,MATCH($A10,Monotonicity_SP!$A$6:$A$18,0))&lt;0.5,ES_SP!H8,"")</f>
        <v/>
      </c>
      <c r="R10" s="1" t="str">
        <f>IF(INDEX(Monotonicity_SP!H$6:H$18,MATCH($A10,Monotonicity_SP!$A$6:$A$18,0))&lt;0.5,ES_SP!I8,"")</f>
        <v/>
      </c>
      <c r="S10" s="1" t="str">
        <f>IF(INDEX(Monotonicity_SP!I$6:I$18,MATCH($A10,Monotonicity_SP!$A$6:$A$18,0))&lt;0.5,ES_SP!J8,"")</f>
        <v/>
      </c>
      <c r="T10" s="1" t="str">
        <f>IF(INDEX(Monotonicity_SP!J$6:J$18,MATCH($A10,Monotonicity_SP!$A$6:$A$18,0))&lt;0.5,ES_SP!K8,"")</f>
        <v/>
      </c>
      <c r="U10" s="1" t="str">
        <f>IF(INDEX(Monotonicity_SP!K$6:K$18,MATCH($A10,Monotonicity_SP!$A$6:$A$18,0))&lt;0.5,ES_SP!L8,"")</f>
        <v/>
      </c>
      <c r="V10" s="1">
        <f>ES2_SP!D8</f>
        <v>0.59333269512305198</v>
      </c>
      <c r="W10" s="1">
        <f>ES2_SP!F8</f>
        <v>0.71105890820640971</v>
      </c>
      <c r="X10" s="1">
        <f>ES2_SP!H8</f>
        <v>0.63890468403191625</v>
      </c>
      <c r="Y10" s="1">
        <f>ES2_SP!J8</f>
        <v>0.52309091310250078</v>
      </c>
      <c r="Z10" s="1">
        <f>ES2_SP!L8</f>
        <v>0.53099641987211432</v>
      </c>
      <c r="AA10" s="1" t="str">
        <f>IF(INDEX(Monotonicity_SP!B$6:B$18,MATCH($A10,Monotonicity_SP!$A$6:$A$18,0))&lt;0.5,ES2_SP!N8,"")</f>
        <v/>
      </c>
      <c r="AB10" s="1" t="str">
        <f>IF(INDEX(Monotonicity_SP!C$6:C$18,MATCH($A10,Monotonicity_SP!$A$6:$A$18,0))&lt;0.5,ES2_SP!P8,"")</f>
        <v/>
      </c>
      <c r="AC10" s="1" t="str">
        <f>IF(INDEX(Monotonicity_SP!D$6:D$18,MATCH($A10,Monotonicity_SP!$A$6:$A$18,0))&lt;0.5,ES2_SP!R8,"")</f>
        <v/>
      </c>
      <c r="AD10" s="1" t="str">
        <f>IF(INDEX(Monotonicity_SP!E$6:E$18,MATCH($A10,Monotonicity_SP!$A$6:$A$18,0))&lt;0.5,ES2_SP!T8,"")</f>
        <v/>
      </c>
      <c r="AE10" s="1" t="str">
        <f>IF(INDEX(Monotonicity_SP!F$6:F$18,MATCH($A10,Monotonicity_SP!$A$6:$A$18,0))&lt;0.5,ES2_SP!V8,"")</f>
        <v/>
      </c>
      <c r="AF10" s="1">
        <f t="shared" si="10"/>
        <v>0.60803540903155773</v>
      </c>
      <c r="AG10" s="1">
        <f t="shared" si="11"/>
        <v>0.70355587874958236</v>
      </c>
      <c r="AH10" s="1">
        <f t="shared" si="12"/>
        <v>0.65096699855968976</v>
      </c>
      <c r="AI10" s="1">
        <f t="shared" si="13"/>
        <v>0.54431278219097512</v>
      </c>
      <c r="AJ10" s="1">
        <f t="shared" si="14"/>
        <v>0.54528476689520944</v>
      </c>
      <c r="AK10" s="1">
        <f>'Efficiency scores Option 2'!L30</f>
        <v>0.64712096284878662</v>
      </c>
      <c r="AL10" s="1">
        <f>'Efficiency scores Option 2'!G30</f>
        <v>0.56357377908831907</v>
      </c>
      <c r="AM10" s="1">
        <f t="shared" si="0"/>
        <v>0.60568248031987193</v>
      </c>
      <c r="AN10" s="1">
        <f t="shared" si="1"/>
        <v>0.64681772940533733</v>
      </c>
      <c r="AO10" s="1">
        <f t="shared" si="15"/>
        <v>0.59763989037533238</v>
      </c>
      <c r="AP10" s="1">
        <f t="shared" si="16"/>
        <v>0.54528476689520944</v>
      </c>
      <c r="AQ10" s="1">
        <f t="shared" si="17"/>
        <v>0.60534737096855284</v>
      </c>
      <c r="AR10" s="53">
        <f t="shared" si="18"/>
        <v>0.61192476698866116</v>
      </c>
      <c r="AS10" s="53">
        <f t="shared" si="2"/>
        <v>0.60159417309425789</v>
      </c>
      <c r="AT10" s="53">
        <f t="shared" si="2"/>
        <v>0.60950562140580444</v>
      </c>
      <c r="AU10" s="53">
        <f t="shared" si="2"/>
        <v>0.5557566549791404</v>
      </c>
      <c r="AV10" s="53">
        <f t="shared" si="2"/>
        <v>0.61611101119812028</v>
      </c>
      <c r="AW10" s="1">
        <f t="shared" si="19"/>
        <v>-1.0330593894403273E-2</v>
      </c>
      <c r="AX10" s="9">
        <f t="shared" si="3"/>
        <v>-2.4191455828567188E-3</v>
      </c>
      <c r="AY10" s="3">
        <f t="shared" si="3"/>
        <v>-5.6168112009520765E-2</v>
      </c>
      <c r="AZ10" s="1">
        <f t="shared" si="3"/>
        <v>4.1862442094591223E-3</v>
      </c>
      <c r="BO10" s="3"/>
      <c r="BP10" s="1"/>
      <c r="BQ10" s="1"/>
    </row>
    <row r="11" spans="1:69" x14ac:dyDescent="0.35">
      <c r="A11" t="s">
        <v>39</v>
      </c>
      <c r="B11" s="1">
        <v>0.3798983221002572</v>
      </c>
      <c r="C11" s="5">
        <f t="shared" si="4"/>
        <v>-4.9445546393730555E-2</v>
      </c>
      <c r="D11" s="1">
        <v>0.35491668488272254</v>
      </c>
      <c r="E11" s="5">
        <f t="shared" si="5"/>
        <v>-3.1617471236002226E-2</v>
      </c>
      <c r="F11" s="5">
        <f t="shared" si="6"/>
        <v>-4.053150881486639E-2</v>
      </c>
      <c r="G11" s="16">
        <v>0.40218059826338098</v>
      </c>
      <c r="H11" s="5">
        <f t="shared" si="7"/>
        <v>-6.7957616046168789E-2</v>
      </c>
      <c r="I11" s="16">
        <v>0.37585586919199199</v>
      </c>
      <c r="J11" s="5">
        <f t="shared" ref="J11" si="23">I11/I$19-1</f>
        <v>-5.6982063507169056E-2</v>
      </c>
      <c r="K11" s="5">
        <f t="shared" si="9"/>
        <v>-6.2469839776668923E-2</v>
      </c>
      <c r="L11" s="1">
        <f>ES_SP!C9</f>
        <v>0.62027209997177124</v>
      </c>
      <c r="M11" s="1">
        <f>ES_SP!D9</f>
        <v>0.66542965173721313</v>
      </c>
      <c r="N11" s="1">
        <f>ES_SP!E9</f>
        <v>0.62760680913925171</v>
      </c>
      <c r="O11" s="1">
        <f>ES_SP!F9</f>
        <v>0.54220670461654663</v>
      </c>
      <c r="P11" s="1">
        <f>ES_SP!G9</f>
        <v>0.55969423055648804</v>
      </c>
      <c r="Q11" s="1" t="str">
        <f>IF(INDEX(Monotonicity_SP!G$6:G$18,MATCH($A11,Monotonicity_SP!$A$6:$A$18,0))&lt;0.5,ES_SP!H9,"")</f>
        <v/>
      </c>
      <c r="R11" s="1" t="str">
        <f>IF(INDEX(Monotonicity_SP!H$6:H$18,MATCH($A11,Monotonicity_SP!$A$6:$A$18,0))&lt;0.5,ES_SP!I9,"")</f>
        <v/>
      </c>
      <c r="S11" s="1">
        <f>IF(INDEX(Monotonicity_SP!I$6:I$18,MATCH($A11,Monotonicity_SP!$A$6:$A$18,0))&lt;0.5,ES_SP!J9,"")</f>
        <v>0.65635329484939575</v>
      </c>
      <c r="T11" s="1">
        <f>IF(INDEX(Monotonicity_SP!J$6:J$18,MATCH($A11,Monotonicity_SP!$A$6:$A$18,0))&lt;0.5,ES_SP!K9,"")</f>
        <v>0.6450040340423584</v>
      </c>
      <c r="U11" s="1" t="str">
        <f>IF(INDEX(Monotonicity_SP!K$6:K$18,MATCH($A11,Monotonicity_SP!$A$6:$A$18,0))&lt;0.5,ES_SP!L9,"")</f>
        <v/>
      </c>
      <c r="V11" s="1">
        <f>ES2_SP!D9</f>
        <v>0.58742893616452341</v>
      </c>
      <c r="W11" s="1">
        <f>ES2_SP!F9</f>
        <v>0.66965006103793456</v>
      </c>
      <c r="X11" s="1">
        <f>ES2_SP!H9</f>
        <v>0.5957107789003212</v>
      </c>
      <c r="Y11" s="1">
        <f>ES2_SP!J9</f>
        <v>0.51944206258704817</v>
      </c>
      <c r="Z11" s="1">
        <f>ES2_SP!L9</f>
        <v>0.5225680836476948</v>
      </c>
      <c r="AA11" s="1">
        <f>IF(INDEX(Monotonicity_SP!B$6:B$18,MATCH($A11,Monotonicity_SP!$A$6:$A$18,0))&lt;0.5,ES2_SP!N9,"")</f>
        <v>0.67773427001397113</v>
      </c>
      <c r="AB11" s="1">
        <f>IF(INDEX(Monotonicity_SP!C$6:C$18,MATCH($A11,Monotonicity_SP!$A$6:$A$18,0))&lt;0.5,ES2_SP!P9,"")</f>
        <v>0.77028091961507905</v>
      </c>
      <c r="AC11" s="1">
        <f>IF(INDEX(Monotonicity_SP!D$6:D$18,MATCH($A11,Monotonicity_SP!$A$6:$A$18,0))&lt;0.5,ES2_SP!R9,"")</f>
        <v>0.72687554930633824</v>
      </c>
      <c r="AD11" s="1">
        <f>IF(INDEX(Monotonicity_SP!E$6:E$18,MATCH($A11,Monotonicity_SP!$A$6:$A$18,0))&lt;0.5,ES2_SP!T9,"")</f>
        <v>0.5992957878455385</v>
      </c>
      <c r="AE11" s="1">
        <f>IF(INDEX(Monotonicity_SP!F$6:F$18,MATCH($A11,Monotonicity_SP!$A$6:$A$18,0))&lt;0.5,ES2_SP!V9,"")</f>
        <v>0.6101807830906798</v>
      </c>
      <c r="AF11" s="1">
        <f t="shared" si="10"/>
        <v>0.60385051806814727</v>
      </c>
      <c r="AG11" s="1">
        <f t="shared" si="11"/>
        <v>0.66753985638757385</v>
      </c>
      <c r="AH11" s="1">
        <f t="shared" si="12"/>
        <v>0.6116587940197864</v>
      </c>
      <c r="AI11" s="1">
        <f t="shared" si="13"/>
        <v>0.57648714727287298</v>
      </c>
      <c r="AJ11" s="1">
        <f t="shared" si="14"/>
        <v>0.54113115710209136</v>
      </c>
      <c r="AK11" s="1">
        <f>'Efficiency scores Option 2'!L31</f>
        <v>0.63497613921915397</v>
      </c>
      <c r="AL11" s="1">
        <f>'Efficiency scores Option 2'!G31</f>
        <v>0.57109069107101529</v>
      </c>
      <c r="AM11" s="1">
        <f t="shared" si="0"/>
        <v>0.5793755454722066</v>
      </c>
      <c r="AN11" s="1">
        <f t="shared" si="1"/>
        <v>0.6258387485145015</v>
      </c>
      <c r="AO11" s="1">
        <f t="shared" si="15"/>
        <v>0.59407297064632969</v>
      </c>
      <c r="AP11" s="1">
        <f t="shared" si="16"/>
        <v>0.54113115710209136</v>
      </c>
      <c r="AQ11" s="1">
        <f t="shared" si="17"/>
        <v>0.60303341514508468</v>
      </c>
      <c r="AR11" s="53">
        <f t="shared" si="18"/>
        <v>0.58534670752697437</v>
      </c>
      <c r="AS11" s="53">
        <f t="shared" si="2"/>
        <v>0.58208197964683062</v>
      </c>
      <c r="AT11" s="53">
        <f t="shared" si="2"/>
        <v>0.60586788292659244</v>
      </c>
      <c r="AU11" s="53">
        <f t="shared" si="2"/>
        <v>0.55152327743981233</v>
      </c>
      <c r="AV11" s="53">
        <f t="shared" si="2"/>
        <v>0.61375591108430683</v>
      </c>
      <c r="AW11" s="1">
        <f t="shared" si="19"/>
        <v>-3.2647278801437585E-3</v>
      </c>
      <c r="AX11" s="9">
        <f t="shared" si="3"/>
        <v>2.0521175399618063E-2</v>
      </c>
      <c r="AY11" s="9">
        <f t="shared" si="3"/>
        <v>-3.3823430087162043E-2</v>
      </c>
      <c r="AZ11" s="1">
        <f t="shared" si="3"/>
        <v>2.8409203557332452E-2</v>
      </c>
      <c r="BO11" s="3"/>
      <c r="BP11" s="1"/>
      <c r="BQ11" s="3"/>
    </row>
    <row r="12" spans="1:69" x14ac:dyDescent="0.35">
      <c r="A12" t="s">
        <v>40</v>
      </c>
      <c r="B12" s="1">
        <v>0.42267247898232069</v>
      </c>
      <c r="C12" s="5">
        <f t="shared" si="4"/>
        <v>5.7580894520026682E-2</v>
      </c>
      <c r="D12" s="1">
        <v>0.38756525411448828</v>
      </c>
      <c r="E12" s="5">
        <f t="shared" si="5"/>
        <v>5.7463446567653342E-2</v>
      </c>
      <c r="F12" s="5">
        <f t="shared" si="6"/>
        <v>5.7522170543840012E-2</v>
      </c>
      <c r="G12" s="15">
        <v>0.42267247898232069</v>
      </c>
      <c r="H12" s="5">
        <f t="shared" si="7"/>
        <v>-2.0468250722607606E-2</v>
      </c>
      <c r="I12" s="15">
        <v>0.38756525411448828</v>
      </c>
      <c r="J12" s="5">
        <f t="shared" ref="J12" si="24">I12/I$19-1</f>
        <v>-2.7603355038545274E-2</v>
      </c>
      <c r="K12" s="5">
        <f t="shared" si="9"/>
        <v>-2.403580288057644E-2</v>
      </c>
      <c r="L12" s="1">
        <f>ES_SP!C10</f>
        <v>0.64881658554077148</v>
      </c>
      <c r="M12" s="1">
        <f>ES_SP!D10</f>
        <v>0.73928284645080566</v>
      </c>
      <c r="N12" s="1">
        <f>ES_SP!E10</f>
        <v>0.72536510229110718</v>
      </c>
      <c r="O12" s="1">
        <f>ES_SP!F10</f>
        <v>0.61426407098770142</v>
      </c>
      <c r="P12" s="1">
        <f>ES_SP!G10</f>
        <v>0.66087937355041504</v>
      </c>
      <c r="Q12" s="1">
        <f>IF(INDEX(Monotonicity_SP!G$6:G$18,MATCH($A12,Monotonicity_SP!$A$6:$A$18,0))&lt;0.5,ES_SP!H10,"")</f>
        <v>0.75202542543411255</v>
      </c>
      <c r="R12" s="1">
        <f>IF(INDEX(Monotonicity_SP!H$6:H$18,MATCH($A12,Monotonicity_SP!$A$6:$A$18,0))&lt;0.5,ES_SP!I10,"")</f>
        <v>0.7886311411857605</v>
      </c>
      <c r="S12" s="1">
        <f>IF(INDEX(Monotonicity_SP!I$6:I$18,MATCH($A12,Monotonicity_SP!$A$6:$A$18,0))&lt;0.5,ES_SP!J10,"")</f>
        <v>0.77916324138641357</v>
      </c>
      <c r="T12" s="1">
        <f>IF(INDEX(Monotonicity_SP!J$6:J$18,MATCH($A12,Monotonicity_SP!$A$6:$A$18,0))&lt;0.5,ES_SP!K10,"")</f>
        <v>0.7543034553527832</v>
      </c>
      <c r="U12" s="1">
        <f>IF(INDEX(Monotonicity_SP!K$6:K$18,MATCH($A12,Monotonicity_SP!$A$6:$A$18,0))&lt;0.5,ES_SP!L10,"")</f>
        <v>0.79909801483154297</v>
      </c>
      <c r="V12" s="1">
        <f>ES2_SP!D10</f>
        <v>0.63699084217798252</v>
      </c>
      <c r="W12" s="1">
        <f>ES2_SP!F10</f>
        <v>0.76337949433685315</v>
      </c>
      <c r="X12" s="1">
        <f>ES2_SP!H10</f>
        <v>0.72252735364207221</v>
      </c>
      <c r="Y12" s="1">
        <f>ES2_SP!J10</f>
        <v>0.6338138370985491</v>
      </c>
      <c r="Z12" s="1">
        <f>ES2_SP!L10</f>
        <v>0.64856049180497599</v>
      </c>
      <c r="AA12" s="1">
        <f>IF(INDEX(Monotonicity_SP!B$6:B$18,MATCH($A12,Monotonicity_SP!$A$6:$A$18,0))&lt;0.5,ES2_SP!N10,"")</f>
        <v>0.75881293076124134</v>
      </c>
      <c r="AB12" s="1">
        <f>IF(INDEX(Monotonicity_SP!C$6:C$18,MATCH($A12,Monotonicity_SP!$A$6:$A$18,0))&lt;0.5,ES2_SP!P10,"")</f>
        <v>0.90755600613327259</v>
      </c>
      <c r="AC12" s="1">
        <f>IF(INDEX(Monotonicity_SP!D$6:D$18,MATCH($A12,Monotonicity_SP!$A$6:$A$18,0))&lt;0.5,ES2_SP!R10,"")</f>
        <v>0.8833798408827509</v>
      </c>
      <c r="AD12" s="1">
        <f>IF(INDEX(Monotonicity_SP!E$6:E$18,MATCH($A12,Monotonicity_SP!$A$6:$A$18,0))&lt;0.5,ES2_SP!T10,"")</f>
        <v>0.74751567801809105</v>
      </c>
      <c r="AE12" s="1">
        <f>IF(INDEX(Monotonicity_SP!F$6:F$18,MATCH($A12,Monotonicity_SP!$A$6:$A$18,0))&lt;0.5,ES2_SP!V10,"")</f>
        <v>0.77646788182373783</v>
      </c>
      <c r="AF12" s="1">
        <f t="shared" si="10"/>
        <v>0.64290371385937695</v>
      </c>
      <c r="AG12" s="1">
        <f t="shared" si="11"/>
        <v>0.75133117039382946</v>
      </c>
      <c r="AH12" s="1">
        <f t="shared" si="12"/>
        <v>0.72394622796658969</v>
      </c>
      <c r="AI12" s="1">
        <f t="shared" si="13"/>
        <v>0.68747426036428116</v>
      </c>
      <c r="AJ12" s="1">
        <f t="shared" si="14"/>
        <v>0.65471993267769557</v>
      </c>
      <c r="AK12" s="1">
        <f>'Efficiency scores Option 2'!L32</f>
        <v>0.71808778921181415</v>
      </c>
      <c r="AL12" s="1">
        <f>'Efficiency scores Option 2'!G32</f>
        <v>0.66403485692067521</v>
      </c>
      <c r="AM12" s="1">
        <f t="shared" si="0"/>
        <v>0.67988493093126412</v>
      </c>
      <c r="AN12" s="1">
        <f t="shared" si="1"/>
        <v>0.73327232248421059</v>
      </c>
      <c r="AO12" s="1">
        <f t="shared" si="15"/>
        <v>0.70571024416543549</v>
      </c>
      <c r="AP12" s="1">
        <f t="shared" si="16"/>
        <v>0.65471993267769557</v>
      </c>
      <c r="AQ12" s="1">
        <f t="shared" si="17"/>
        <v>0.69106132306624468</v>
      </c>
      <c r="AR12" s="53">
        <f t="shared" si="18"/>
        <v>0.68689196312810363</v>
      </c>
      <c r="AS12" s="53">
        <f t="shared" si="2"/>
        <v>0.68200412023856716</v>
      </c>
      <c r="AT12" s="53">
        <f t="shared" si="2"/>
        <v>0.71972163811281231</v>
      </c>
      <c r="AU12" s="53">
        <f t="shared" si="2"/>
        <v>0.66729346173547177</v>
      </c>
      <c r="AV12" s="53">
        <f t="shared" si="2"/>
        <v>0.70334903721977715</v>
      </c>
      <c r="AW12" s="1">
        <f t="shared" si="19"/>
        <v>-4.8878428895364756E-3</v>
      </c>
      <c r="AX12" s="9">
        <f t="shared" si="3"/>
        <v>3.2829674984708679E-2</v>
      </c>
      <c r="AY12" s="9">
        <f t="shared" si="3"/>
        <v>-1.9598501392631862E-2</v>
      </c>
      <c r="AZ12" s="1">
        <f t="shared" si="3"/>
        <v>1.6457074091673518E-2</v>
      </c>
      <c r="BO12" s="3"/>
      <c r="BP12" s="1"/>
      <c r="BQ12" s="1"/>
    </row>
    <row r="13" spans="1:69" x14ac:dyDescent="0.35">
      <c r="A13" t="s">
        <v>41</v>
      </c>
      <c r="B13" s="1">
        <v>0.4115883071399169</v>
      </c>
      <c r="C13" s="5">
        <f t="shared" si="4"/>
        <v>2.9846871239572081E-2</v>
      </c>
      <c r="D13" s="1">
        <v>0.41250802497666061</v>
      </c>
      <c r="E13" s="5">
        <f t="shared" si="5"/>
        <v>0.12551925952520104</v>
      </c>
      <c r="F13" s="5">
        <f t="shared" si="6"/>
        <v>7.7683065382386562E-2</v>
      </c>
      <c r="G13" s="15">
        <v>0.4115883071399169</v>
      </c>
      <c r="H13" s="5">
        <f t="shared" si="7"/>
        <v>-4.6155511601816968E-2</v>
      </c>
      <c r="I13" s="15">
        <v>0.41250802497666061</v>
      </c>
      <c r="J13" s="5">
        <f t="shared" ref="J13" si="25">I13/I$19-1</f>
        <v>3.4977762450521199E-2</v>
      </c>
      <c r="K13" s="5">
        <f t="shared" si="9"/>
        <v>-5.5888745756478841E-3</v>
      </c>
      <c r="L13" s="1">
        <f>ES_SP!C11</f>
        <v>0.61085361242294312</v>
      </c>
      <c r="M13" s="1">
        <f>ES_SP!D11</f>
        <v>0.68893873691558838</v>
      </c>
      <c r="N13" s="1">
        <f>ES_SP!E11</f>
        <v>0.67495369911193848</v>
      </c>
      <c r="O13" s="1">
        <f>ES_SP!F11</f>
        <v>0.62891477346420288</v>
      </c>
      <c r="P13" s="1">
        <f>ES_SP!G11</f>
        <v>0.62375777959823608</v>
      </c>
      <c r="Q13" s="1" t="str">
        <f>IF(INDEX(Monotonicity_SP!G$6:G$18,MATCH($A13,Monotonicity_SP!$A$6:$A$18,0))&lt;0.5,ES_SP!H11,"")</f>
        <v/>
      </c>
      <c r="R13" s="1" t="str">
        <f>IF(INDEX(Monotonicity_SP!H$6:H$18,MATCH($A13,Monotonicity_SP!$A$6:$A$18,0))&lt;0.5,ES_SP!I11,"")</f>
        <v/>
      </c>
      <c r="S13" s="1" t="str">
        <f>IF(INDEX(Monotonicity_SP!I$6:I$18,MATCH($A13,Monotonicity_SP!$A$6:$A$18,0))&lt;0.5,ES_SP!J11,"")</f>
        <v/>
      </c>
      <c r="T13" s="1" t="str">
        <f>IF(INDEX(Monotonicity_SP!J$6:J$18,MATCH($A13,Monotonicity_SP!$A$6:$A$18,0))&lt;0.5,ES_SP!K11,"")</f>
        <v/>
      </c>
      <c r="U13" s="1" t="str">
        <f>IF(INDEX(Monotonicity_SP!K$6:K$18,MATCH($A13,Monotonicity_SP!$A$6:$A$18,0))&lt;0.5,ES_SP!L11,"")</f>
        <v/>
      </c>
      <c r="V13" s="1">
        <f>ES2_SP!D11</f>
        <v>0.59989538338118542</v>
      </c>
      <c r="W13" s="1">
        <f>ES2_SP!F11</f>
        <v>0.71820516904057019</v>
      </c>
      <c r="X13" s="1">
        <f>ES2_SP!H11</f>
        <v>0.67300669593738649</v>
      </c>
      <c r="Y13" s="1">
        <f>ES2_SP!J11</f>
        <v>0.62064252929343733</v>
      </c>
      <c r="Z13" s="1">
        <f>ES2_SP!L11</f>
        <v>0.61816491770292581</v>
      </c>
      <c r="AA13" s="1" t="str">
        <f>IF(INDEX(Monotonicity_SP!B$6:B$18,MATCH($A13,Monotonicity_SP!$A$6:$A$18,0))&lt;0.5,ES2_SP!N11,"")</f>
        <v/>
      </c>
      <c r="AB13" s="1" t="str">
        <f>IF(INDEX(Monotonicity_SP!C$6:C$18,MATCH($A13,Monotonicity_SP!$A$6:$A$18,0))&lt;0.5,ES2_SP!P11,"")</f>
        <v/>
      </c>
      <c r="AC13" s="1" t="str">
        <f>IF(INDEX(Monotonicity_SP!D$6:D$18,MATCH($A13,Monotonicity_SP!$A$6:$A$18,0))&lt;0.5,ES2_SP!R11,"")</f>
        <v/>
      </c>
      <c r="AD13" s="1" t="str">
        <f>IF(INDEX(Monotonicity_SP!E$6:E$18,MATCH($A13,Monotonicity_SP!$A$6:$A$18,0))&lt;0.5,ES2_SP!T11,"")</f>
        <v/>
      </c>
      <c r="AE13" s="1" t="str">
        <f>IF(INDEX(Monotonicity_SP!F$6:F$18,MATCH($A13,Monotonicity_SP!$A$6:$A$18,0))&lt;0.5,ES2_SP!V11,"")</f>
        <v/>
      </c>
      <c r="AF13" s="1">
        <f t="shared" si="10"/>
        <v>0.60537449790206432</v>
      </c>
      <c r="AG13" s="1">
        <f t="shared" si="11"/>
        <v>0.70357195297807928</v>
      </c>
      <c r="AH13" s="1">
        <f t="shared" si="12"/>
        <v>0.67398019752466243</v>
      </c>
      <c r="AI13" s="1">
        <f t="shared" si="13"/>
        <v>0.62477865137882005</v>
      </c>
      <c r="AJ13" s="1">
        <f t="shared" si="14"/>
        <v>0.62096134865058095</v>
      </c>
      <c r="AK13" s="1">
        <f>'Efficiency scores Option 2'!L33</f>
        <v>0.58947053965686935</v>
      </c>
      <c r="AL13" s="1">
        <f>'Efficiency scores Option 2'!G33</f>
        <v>0.58167655365284965</v>
      </c>
      <c r="AM13" s="1">
        <f t="shared" si="0"/>
        <v>0.65240184460341988</v>
      </c>
      <c r="AN13" s="1">
        <f t="shared" si="1"/>
        <v>0.69963977757794116</v>
      </c>
      <c r="AO13" s="1">
        <f t="shared" si="15"/>
        <v>0.64937942445174124</v>
      </c>
      <c r="AP13" s="1">
        <f t="shared" si="16"/>
        <v>0.62096134865058095</v>
      </c>
      <c r="AQ13" s="1">
        <f t="shared" si="17"/>
        <v>0.5855735466548595</v>
      </c>
      <c r="AR13" s="53">
        <f t="shared" si="18"/>
        <v>0.65912563053018258</v>
      </c>
      <c r="AS13" s="53">
        <f t="shared" si="2"/>
        <v>0.6507230620329667</v>
      </c>
      <c r="AT13" s="53">
        <f t="shared" si="2"/>
        <v>0.66227240852351732</v>
      </c>
      <c r="AU13" s="53">
        <f t="shared" si="2"/>
        <v>0.63288656303817703</v>
      </c>
      <c r="AV13" s="53">
        <f t="shared" si="2"/>
        <v>0.59598558986578509</v>
      </c>
      <c r="AW13" s="1">
        <f t="shared" si="19"/>
        <v>-8.4025684972158787E-3</v>
      </c>
      <c r="AX13" s="9">
        <f t="shared" si="3"/>
        <v>3.1467779933347373E-3</v>
      </c>
      <c r="AY13" s="9">
        <f t="shared" si="3"/>
        <v>-2.6239067492005552E-2</v>
      </c>
      <c r="AZ13" s="3">
        <f t="shared" si="3"/>
        <v>-6.314004066439749E-2</v>
      </c>
      <c r="BO13" s="1"/>
      <c r="BP13" s="1"/>
      <c r="BQ13" s="3"/>
    </row>
    <row r="14" spans="1:69" x14ac:dyDescent="0.35">
      <c r="A14" t="s">
        <v>42</v>
      </c>
      <c r="B14" s="1">
        <v>0.37001398312317285</v>
      </c>
      <c r="C14" s="5">
        <f t="shared" si="4"/>
        <v>-7.4177433556796291E-2</v>
      </c>
      <c r="D14" s="1">
        <v>0.39982584064697435</v>
      </c>
      <c r="E14" s="5">
        <f t="shared" si="5"/>
        <v>9.0916192792818817E-2</v>
      </c>
      <c r="F14" s="5">
        <f t="shared" si="6"/>
        <v>8.3693796180112634E-3</v>
      </c>
      <c r="G14" s="16">
        <v>0.44290330969839853</v>
      </c>
      <c r="H14" s="5">
        <f t="shared" si="7"/>
        <v>2.641613845827262E-2</v>
      </c>
      <c r="I14" s="16">
        <v>0.47881999742973252</v>
      </c>
      <c r="J14" s="5">
        <f t="shared" ref="J14" si="26">I14/I$19-1</f>
        <v>0.20135371811112712</v>
      </c>
      <c r="K14" s="5">
        <f t="shared" si="9"/>
        <v>0.11388492828469987</v>
      </c>
      <c r="L14" s="1">
        <f>ES_SP!C12</f>
        <v>0.96316736936569214</v>
      </c>
      <c r="M14" s="1">
        <f>ES_SP!D12</f>
        <v>0.93049180507659912</v>
      </c>
      <c r="N14" s="1">
        <f>ES_SP!E12</f>
        <v>0.95168668031692505</v>
      </c>
      <c r="O14" s="1">
        <f>ES_SP!F12</f>
        <v>0.95566320419311523</v>
      </c>
      <c r="P14" s="1">
        <f>ES_SP!G12</f>
        <v>0.96231484413146973</v>
      </c>
      <c r="Q14" s="1" t="str">
        <f>IF(INDEX(Monotonicity_SP!G$6:G$18,MATCH($A14,Monotonicity_SP!$A$6:$A$18,0))&lt;0.5,ES_SP!H12,"")</f>
        <v/>
      </c>
      <c r="R14" s="1" t="str">
        <f>IF(INDEX(Monotonicity_SP!H$6:H$18,MATCH($A14,Monotonicity_SP!$A$6:$A$18,0))&lt;0.5,ES_SP!I12,"")</f>
        <v/>
      </c>
      <c r="S14" s="1" t="str">
        <f>IF(INDEX(Monotonicity_SP!I$6:I$18,MATCH($A14,Monotonicity_SP!$A$6:$A$18,0))&lt;0.5,ES_SP!J12,"")</f>
        <v/>
      </c>
      <c r="T14" s="1" t="str">
        <f>IF(INDEX(Monotonicity_SP!J$6:J$18,MATCH($A14,Monotonicity_SP!$A$6:$A$18,0))&lt;0.5,ES_SP!K12,"")</f>
        <v/>
      </c>
      <c r="U14" s="1" t="str">
        <f>IF(INDEX(Monotonicity_SP!K$6:K$18,MATCH($A14,Monotonicity_SP!$A$6:$A$18,0))&lt;0.5,ES_SP!L12,"")</f>
        <v/>
      </c>
      <c r="V14" s="1">
        <f>ES2_SP!D12</f>
        <v>1</v>
      </c>
      <c r="W14" s="1">
        <f>ES2_SP!F12</f>
        <v>1</v>
      </c>
      <c r="X14" s="1">
        <f>ES2_SP!H12</f>
        <v>1</v>
      </c>
      <c r="Y14" s="1">
        <f>ES2_SP!J12</f>
        <v>1</v>
      </c>
      <c r="Z14" s="1">
        <f>ES2_SP!L12</f>
        <v>1</v>
      </c>
      <c r="AA14" s="1">
        <f>IF(INDEX(Monotonicity_SP!B$6:B$18,MATCH($A14,Monotonicity_SP!$A$6:$A$18,0))&lt;0.5,ES2_SP!N12,"")</f>
        <v>1</v>
      </c>
      <c r="AB14" s="1">
        <f>IF(INDEX(Monotonicity_SP!C$6:C$18,MATCH($A14,Monotonicity_SP!$A$6:$A$18,0))&lt;0.5,ES2_SP!P12,"")</f>
        <v>1</v>
      </c>
      <c r="AC14" s="1" t="str">
        <f>IF(INDEX(Monotonicity_SP!D$6:D$18,MATCH($A14,Monotonicity_SP!$A$6:$A$18,0))&lt;0.5,ES2_SP!R12,"")</f>
        <v/>
      </c>
      <c r="AD14" s="1">
        <f>IF(INDEX(Monotonicity_SP!E$6:E$18,MATCH($A14,Monotonicity_SP!$A$6:$A$18,0))&lt;0.5,ES2_SP!T12,"")</f>
        <v>1</v>
      </c>
      <c r="AE14" s="1">
        <f>IF(INDEX(Monotonicity_SP!F$6:F$18,MATCH($A14,Monotonicity_SP!$A$6:$A$18,0))&lt;0.5,ES2_SP!V12,"")</f>
        <v>1</v>
      </c>
      <c r="AF14" s="1">
        <f t="shared" si="10"/>
        <v>0.98158368468284607</v>
      </c>
      <c r="AG14" s="1">
        <f t="shared" si="11"/>
        <v>0.96524590253829956</v>
      </c>
      <c r="AH14" s="1">
        <f t="shared" si="12"/>
        <v>0.97584334015846252</v>
      </c>
      <c r="AI14" s="1">
        <f t="shared" si="13"/>
        <v>0.98522106806437171</v>
      </c>
      <c r="AJ14" s="1">
        <f t="shared" si="14"/>
        <v>0.98115742206573486</v>
      </c>
      <c r="AK14" s="1">
        <f>'Efficiency scores Option 2'!L34</f>
        <v>0.98670799401662634</v>
      </c>
      <c r="AL14" s="1">
        <f>'Efficiency scores Option 2'!G34</f>
        <v>0.97835141886860688</v>
      </c>
      <c r="AM14" s="1">
        <f t="shared" si="0"/>
        <v>0.98979893116680318</v>
      </c>
      <c r="AN14" s="3">
        <f t="shared" si="1"/>
        <v>1.0751728629259742</v>
      </c>
      <c r="AO14" s="1">
        <f t="shared" si="15"/>
        <v>0.98053220411141706</v>
      </c>
      <c r="AP14" s="1">
        <f t="shared" si="16"/>
        <v>0.98115742206573486</v>
      </c>
      <c r="AQ14" s="1">
        <f t="shared" si="17"/>
        <v>0.98252970644261661</v>
      </c>
      <c r="AR14" s="53">
        <f t="shared" si="18"/>
        <v>1</v>
      </c>
      <c r="AS14" s="53">
        <f t="shared" si="2"/>
        <v>1</v>
      </c>
      <c r="AT14" s="53">
        <f t="shared" si="2"/>
        <v>1</v>
      </c>
      <c r="AU14" s="53">
        <f t="shared" si="2"/>
        <v>1</v>
      </c>
      <c r="AV14" s="53">
        <f t="shared" si="2"/>
        <v>1</v>
      </c>
      <c r="AW14" s="1">
        <f t="shared" si="19"/>
        <v>0</v>
      </c>
      <c r="AX14" s="9">
        <f t="shared" si="3"/>
        <v>0</v>
      </c>
      <c r="AY14" s="9">
        <f t="shared" si="3"/>
        <v>0</v>
      </c>
      <c r="AZ14" s="1">
        <f t="shared" si="3"/>
        <v>0</v>
      </c>
      <c r="BO14" s="1"/>
      <c r="BP14" s="1"/>
      <c r="BQ14" s="1"/>
    </row>
    <row r="15" spans="1:69" x14ac:dyDescent="0.35">
      <c r="A15" t="s">
        <v>43</v>
      </c>
      <c r="B15" s="1">
        <v>0.43674108000623352</v>
      </c>
      <c r="C15" s="5">
        <f t="shared" si="4"/>
        <v>9.2782343384970156E-2</v>
      </c>
      <c r="D15" s="1">
        <v>0.36827306443018082</v>
      </c>
      <c r="E15" s="5">
        <f t="shared" si="5"/>
        <v>4.825122623943523E-3</v>
      </c>
      <c r="F15" s="5">
        <f t="shared" si="6"/>
        <v>4.880373300445684E-2</v>
      </c>
      <c r="G15" s="15">
        <v>0.43674108000623352</v>
      </c>
      <c r="H15" s="5">
        <f t="shared" si="7"/>
        <v>1.2135342026130314E-2</v>
      </c>
      <c r="I15" s="15">
        <v>0.36827306443018082</v>
      </c>
      <c r="J15" s="5">
        <f t="shared" ref="J15" si="27">I15/I$19-1</f>
        <v>-7.6007231092508731E-2</v>
      </c>
      <c r="K15" s="5">
        <f t="shared" si="9"/>
        <v>-3.1935944533189209E-2</v>
      </c>
      <c r="L15" s="1">
        <f>ES_SP!C13</f>
        <v>0.77624326944351196</v>
      </c>
      <c r="M15" s="1">
        <f>ES_SP!D13</f>
        <v>0.86202883720397949</v>
      </c>
      <c r="N15" s="1">
        <f>ES_SP!E13</f>
        <v>0.87415462732315063</v>
      </c>
      <c r="O15" s="1">
        <f>ES_SP!F13</f>
        <v>0.72019720077514648</v>
      </c>
      <c r="P15" s="1">
        <f>ES_SP!G13</f>
        <v>0.92695856094360352</v>
      </c>
      <c r="Q15" s="1">
        <f>IF(INDEX(Monotonicity_SP!G$6:G$18,MATCH($A15,Monotonicity_SP!$A$6:$A$18,0))&lt;0.5,ES_SP!H13,"")</f>
        <v>0.79115927219390869</v>
      </c>
      <c r="R15" s="1">
        <f>IF(INDEX(Monotonicity_SP!H$6:H$18,MATCH($A15,Monotonicity_SP!$A$6:$A$18,0))&lt;0.5,ES_SP!I13,"")</f>
        <v>0.83087342977523804</v>
      </c>
      <c r="S15" s="1" t="str">
        <f>IF(INDEX(Monotonicity_SP!I$6:I$18,MATCH($A15,Monotonicity_SP!$A$6:$A$18,0))&lt;0.5,ES_SP!J13,"")</f>
        <v/>
      </c>
      <c r="T15" s="1">
        <f>IF(INDEX(Monotonicity_SP!J$6:J$18,MATCH($A15,Monotonicity_SP!$A$6:$A$18,0))&lt;0.5,ES_SP!K13,"")</f>
        <v>0.753959059715271</v>
      </c>
      <c r="U15" s="1">
        <f>IF(INDEX(Monotonicity_SP!K$6:K$18,MATCH($A15,Monotonicity_SP!$A$6:$A$18,0))&lt;0.5,ES_SP!L13,"")</f>
        <v>0.9393194317817688</v>
      </c>
      <c r="V15" s="1">
        <f>ES2_SP!D13</f>
        <v>0.74007777274670761</v>
      </c>
      <c r="W15" s="1">
        <f>ES2_SP!F13</f>
        <v>0.88692043671715748</v>
      </c>
      <c r="X15" s="1">
        <f>ES2_SP!H13</f>
        <v>0.87284263248871929</v>
      </c>
      <c r="Y15" s="1">
        <f>ES2_SP!J13</f>
        <v>0.66497887882240192</v>
      </c>
      <c r="Z15" s="1">
        <f>ES2_SP!L13</f>
        <v>0.90212697348151638</v>
      </c>
      <c r="AA15" s="1">
        <f>IF(INDEX(Monotonicity_SP!B$6:B$18,MATCH($A15,Monotonicity_SP!$A$6:$A$18,0))&lt;0.5,ES2_SP!N13,"")</f>
        <v>0.81058424597018719</v>
      </c>
      <c r="AB15" s="1">
        <f>IF(INDEX(Monotonicity_SP!C$6:C$18,MATCH($A15,Monotonicity_SP!$A$6:$A$18,0))&lt;0.5,ES2_SP!P13,"")</f>
        <v>0.97141646446660479</v>
      </c>
      <c r="AC15" s="1">
        <f>IF(INDEX(Monotonicity_SP!D$6:D$18,MATCH($A15,Monotonicity_SP!$A$6:$A$18,0))&lt;0.5,ES2_SP!R13,"")</f>
        <v>0.97433508960874937</v>
      </c>
      <c r="AD15" s="1">
        <f>IF(INDEX(Monotonicity_SP!E$6:E$18,MATCH($A15,Monotonicity_SP!$A$6:$A$18,0))&lt;0.5,ES2_SP!T13,"")</f>
        <v>0.72833075512570167</v>
      </c>
      <c r="AE15" s="1">
        <f>IF(INDEX(Monotonicity_SP!F$6:F$18,MATCH($A15,Monotonicity_SP!$A$6:$A$18,0))&lt;0.5,ES2_SP!V13,"")</f>
        <v>0.99004983374916811</v>
      </c>
      <c r="AF15" s="1">
        <f t="shared" si="10"/>
        <v>0.75816052109510979</v>
      </c>
      <c r="AG15" s="1">
        <f t="shared" si="11"/>
        <v>0.87447463696056849</v>
      </c>
      <c r="AH15" s="1">
        <f t="shared" si="12"/>
        <v>0.87349862990593496</v>
      </c>
      <c r="AI15" s="1">
        <f t="shared" si="13"/>
        <v>0.71686647360963029</v>
      </c>
      <c r="AJ15" s="1">
        <f t="shared" si="14"/>
        <v>0.91454276721255989</v>
      </c>
      <c r="AK15" s="1">
        <f>'Efficiency scores Option 2'!L35</f>
        <v>0.84690449497905906</v>
      </c>
      <c r="AL15" s="1">
        <f>'Efficiency scores Option 2'!G35</f>
        <v>0.77938824660377337</v>
      </c>
      <c r="AM15" s="1">
        <f t="shared" si="0"/>
        <v>0.79516158474115539</v>
      </c>
      <c r="AN15" s="1">
        <f t="shared" si="1"/>
        <v>0.84654746345891496</v>
      </c>
      <c r="AO15" s="1">
        <f t="shared" si="15"/>
        <v>0.79518255175778263</v>
      </c>
      <c r="AP15" s="1">
        <f t="shared" si="16"/>
        <v>0.91454276721255989</v>
      </c>
      <c r="AQ15" s="1">
        <f t="shared" si="17"/>
        <v>0.81314637079141616</v>
      </c>
      <c r="AR15" s="53">
        <f t="shared" si="18"/>
        <v>0.80335668154722728</v>
      </c>
      <c r="AS15" s="53">
        <f t="shared" si="2"/>
        <v>0.7873594029848574</v>
      </c>
      <c r="AT15" s="53">
        <f t="shared" si="2"/>
        <v>0.81097035714232057</v>
      </c>
      <c r="AU15" s="53">
        <f t="shared" si="2"/>
        <v>0.93210604806624808</v>
      </c>
      <c r="AV15" s="53">
        <f t="shared" si="2"/>
        <v>0.8276048708344137</v>
      </c>
      <c r="AW15" s="1">
        <f t="shared" si="19"/>
        <v>-1.5997278562369877E-2</v>
      </c>
      <c r="AX15" s="9">
        <f t="shared" si="3"/>
        <v>7.6136755950932944E-3</v>
      </c>
      <c r="AY15" s="3">
        <f t="shared" si="3"/>
        <v>0.1287493665190208</v>
      </c>
      <c r="AZ15" s="1">
        <f t="shared" si="3"/>
        <v>2.4248189287186417E-2</v>
      </c>
      <c r="BO15" s="3"/>
      <c r="BP15" s="1"/>
      <c r="BQ15" s="3"/>
    </row>
    <row r="16" spans="1:69" x14ac:dyDescent="0.35">
      <c r="A16" t="s">
        <v>44</v>
      </c>
      <c r="B16" s="1">
        <v>0.36045590292559615</v>
      </c>
      <c r="C16" s="5">
        <f t="shared" si="4"/>
        <v>-9.8092979299414074E-2</v>
      </c>
      <c r="D16" s="1">
        <v>0.39562498610892349</v>
      </c>
      <c r="E16" s="5">
        <f t="shared" si="5"/>
        <v>7.9454251684381916E-2</v>
      </c>
      <c r="F16" s="5">
        <f t="shared" si="6"/>
        <v>-9.319363807516079E-3</v>
      </c>
      <c r="G16" s="15">
        <v>0.36045590292559615</v>
      </c>
      <c r="H16" s="5">
        <f t="shared" si="7"/>
        <v>-0.16465344046012631</v>
      </c>
      <c r="I16" s="15">
        <v>0.39562498610892349</v>
      </c>
      <c r="J16" s="5">
        <f t="shared" ref="J16" si="28">I16/I$19-1</f>
        <v>-7.3815826596360656E-3</v>
      </c>
      <c r="K16" s="5">
        <f t="shared" si="9"/>
        <v>-8.6017511559881188E-2</v>
      </c>
      <c r="L16" s="1">
        <f>ES_SP!C14</f>
        <v>0.65696412324905396</v>
      </c>
      <c r="M16" s="1">
        <f>ES_SP!D14</f>
        <v>0.73944169282913208</v>
      </c>
      <c r="N16" s="1">
        <f>ES_SP!E14</f>
        <v>0.62518763542175293</v>
      </c>
      <c r="O16" s="1">
        <f>ES_SP!F14</f>
        <v>0.64649122953414917</v>
      </c>
      <c r="P16" s="1">
        <f>ES_SP!G14</f>
        <v>0.73996478319168091</v>
      </c>
      <c r="Q16" s="1" t="str">
        <f>IF(INDEX(Monotonicity_SP!G$6:G$18,MATCH($A16,Monotonicity_SP!$A$6:$A$18,0))&lt;0.5,ES_SP!H14,"")</f>
        <v/>
      </c>
      <c r="R16" s="1" t="str">
        <f>IF(INDEX(Monotonicity_SP!H$6:H$18,MATCH($A16,Monotonicity_SP!$A$6:$A$18,0))&lt;0.5,ES_SP!I14,"")</f>
        <v/>
      </c>
      <c r="S16" s="1" t="str">
        <f>IF(INDEX(Monotonicity_SP!I$6:I$18,MATCH($A16,Monotonicity_SP!$A$6:$A$18,0))&lt;0.5,ES_SP!J14,"")</f>
        <v/>
      </c>
      <c r="T16" s="1" t="str">
        <f>IF(INDEX(Monotonicity_SP!J$6:J$18,MATCH($A16,Monotonicity_SP!$A$6:$A$18,0))&lt;0.5,ES_SP!K14,"")</f>
        <v/>
      </c>
      <c r="U16" s="1" t="str">
        <f>IF(INDEX(Monotonicity_SP!K$6:K$18,MATCH($A16,Monotonicity_SP!$A$6:$A$18,0))&lt;0.5,ES_SP!L14,"")</f>
        <v/>
      </c>
      <c r="V16" s="1">
        <f>ES2_SP!D14</f>
        <v>0.66497887882240192</v>
      </c>
      <c r="W16" s="1">
        <f>ES2_SP!F14</f>
        <v>0.79692078229013963</v>
      </c>
      <c r="X16" s="1">
        <f>ES2_SP!H14</f>
        <v>0.64791225548535059</v>
      </c>
      <c r="Y16" s="1">
        <f>ES2_SP!J14</f>
        <v>0.65902091994412071</v>
      </c>
      <c r="Z16" s="1">
        <f>ES2_SP!L14</f>
        <v>0.75881293076124146</v>
      </c>
      <c r="AA16" s="1" t="str">
        <f>IF(INDEX(Monotonicity_SP!B$6:B$18,MATCH($A16,Monotonicity_SP!$A$6:$A$18,0))&lt;0.5,ES2_SP!N14,"")</f>
        <v/>
      </c>
      <c r="AB16" s="1" t="str">
        <f>IF(INDEX(Monotonicity_SP!C$6:C$18,MATCH($A16,Monotonicity_SP!$A$6:$A$18,0))&lt;0.5,ES2_SP!P14,"")</f>
        <v/>
      </c>
      <c r="AC16" s="1" t="str">
        <f>IF(INDEX(Monotonicity_SP!D$6:D$18,MATCH($A16,Monotonicity_SP!$A$6:$A$18,0))&lt;0.5,ES2_SP!R14,"")</f>
        <v/>
      </c>
      <c r="AD16" s="1" t="str">
        <f>IF(INDEX(Monotonicity_SP!E$6:E$18,MATCH($A16,Monotonicity_SP!$A$6:$A$18,0))&lt;0.5,ES2_SP!T14,"")</f>
        <v/>
      </c>
      <c r="AE16" s="1" t="str">
        <f>IF(INDEX(Monotonicity_SP!F$6:F$18,MATCH($A16,Monotonicity_SP!$A$6:$A$18,0))&lt;0.5,ES2_SP!V14,"")</f>
        <v/>
      </c>
      <c r="AF16" s="1">
        <f t="shared" si="10"/>
        <v>0.66097150103572799</v>
      </c>
      <c r="AG16" s="1">
        <f t="shared" si="11"/>
        <v>0.76818123755963585</v>
      </c>
      <c r="AH16" s="1">
        <f t="shared" si="12"/>
        <v>0.6365499454535517</v>
      </c>
      <c r="AI16" s="1">
        <f t="shared" si="13"/>
        <v>0.65275607473913499</v>
      </c>
      <c r="AJ16" s="1">
        <f t="shared" si="14"/>
        <v>0.74938885697646118</v>
      </c>
      <c r="AK16" s="1">
        <f>'Efficiency scores Option 2'!L36</f>
        <v>0.63345350707582393</v>
      </c>
      <c r="AL16" s="1">
        <f>'Efficiency scores Option 2'!G36</f>
        <v>0.63861110898518336</v>
      </c>
      <c r="AM16" s="1">
        <f t="shared" si="0"/>
        <v>0.654811667151176</v>
      </c>
      <c r="AN16" s="1">
        <f t="shared" si="1"/>
        <v>0.70210419907776611</v>
      </c>
      <c r="AO16" s="1">
        <f t="shared" si="15"/>
        <v>0.64465301009634335</v>
      </c>
      <c r="AP16" s="1">
        <f t="shared" si="16"/>
        <v>0.74938885697646118</v>
      </c>
      <c r="AQ16" s="1">
        <f t="shared" si="17"/>
        <v>0.6360323080305037</v>
      </c>
      <c r="AR16" s="53">
        <f t="shared" si="18"/>
        <v>0.66156028919860055</v>
      </c>
      <c r="AS16" s="53">
        <f t="shared" si="2"/>
        <v>0.65301517857050495</v>
      </c>
      <c r="AT16" s="53">
        <f t="shared" si="2"/>
        <v>0.65745215444559935</v>
      </c>
      <c r="AU16" s="53">
        <f t="shared" si="2"/>
        <v>0.7637804496231535</v>
      </c>
      <c r="AV16" s="53">
        <f t="shared" si="2"/>
        <v>0.64734155502874902</v>
      </c>
      <c r="AW16" s="1">
        <f t="shared" si="19"/>
        <v>-8.545110628095598E-3</v>
      </c>
      <c r="AX16" s="9">
        <f t="shared" si="3"/>
        <v>-4.1081347530012025E-3</v>
      </c>
      <c r="AY16" s="3">
        <f t="shared" si="3"/>
        <v>0.10222016042455295</v>
      </c>
      <c r="AZ16" s="1">
        <f t="shared" si="3"/>
        <v>-1.4218734169851532E-2</v>
      </c>
      <c r="BO16" s="1"/>
      <c r="BP16" s="1"/>
      <c r="BQ16" s="1"/>
    </row>
    <row r="17" spans="1:69" x14ac:dyDescent="0.35">
      <c r="A17" t="s">
        <v>45</v>
      </c>
      <c r="B17" s="1">
        <v>0.42437501760035695</v>
      </c>
      <c r="C17" s="5">
        <f t="shared" si="4"/>
        <v>6.1840865074421325E-2</v>
      </c>
      <c r="D17" s="1">
        <v>0.3489007318006363</v>
      </c>
      <c r="E17" s="5">
        <f t="shared" si="5"/>
        <v>-4.8031869619333478E-2</v>
      </c>
      <c r="F17" s="5">
        <f t="shared" si="6"/>
        <v>6.9044977275439234E-3</v>
      </c>
      <c r="G17" s="15">
        <v>0.42437501760035695</v>
      </c>
      <c r="H17" s="5">
        <f t="shared" si="7"/>
        <v>-1.6522664686931199E-2</v>
      </c>
      <c r="I17" s="15">
        <v>0.3489007318006363</v>
      </c>
      <c r="J17" s="5">
        <f t="shared" ref="J17" si="29">I17/I$19-1</f>
        <v>-0.12461218484948744</v>
      </c>
      <c r="K17" s="5">
        <f t="shared" si="9"/>
        <v>-7.0567424768209319E-2</v>
      </c>
      <c r="L17" s="1">
        <f>ES_SP!C15</f>
        <v>0.82069665193557739</v>
      </c>
      <c r="M17" s="1">
        <f>ES_SP!D15</f>
        <v>0.92835724353790283</v>
      </c>
      <c r="N17" s="1">
        <f>ES_SP!E15</f>
        <v>0.92523723840713501</v>
      </c>
      <c r="O17" s="1">
        <f>ES_SP!F15</f>
        <v>0.70940554141998291</v>
      </c>
      <c r="P17" s="1">
        <f>ES_SP!G15</f>
        <v>0.88790196180343628</v>
      </c>
      <c r="Q17" s="1">
        <f>IF(INDEX(Monotonicity_SP!G$6:G$18,MATCH($A17,Monotonicity_SP!$A$6:$A$18,0))&lt;0.5,ES_SP!H15,"")</f>
        <v>0.84657490253448486</v>
      </c>
      <c r="R17" s="1">
        <f>IF(INDEX(Monotonicity_SP!H$6:H$18,MATCH($A17,Monotonicity_SP!$A$6:$A$18,0))&lt;0.5,ES_SP!I15,"")</f>
        <v>0.89707094430923462</v>
      </c>
      <c r="S17" s="1">
        <f>IF(INDEX(Monotonicity_SP!I$6:I$18,MATCH($A17,Monotonicity_SP!$A$6:$A$18,0))&lt;0.5,ES_SP!J15,"")</f>
        <v>0.93368238210678101</v>
      </c>
      <c r="T17" s="1">
        <f>IF(INDEX(Monotonicity_SP!J$6:J$18,MATCH($A17,Monotonicity_SP!$A$6:$A$18,0))&lt;0.5,ES_SP!K15,"")</f>
        <v>0.74170565605163574</v>
      </c>
      <c r="U17" s="1">
        <f>IF(INDEX(Monotonicity_SP!K$6:K$18,MATCH($A17,Monotonicity_SP!$A$6:$A$18,0))&lt;0.5,ES_SP!L15,"")</f>
        <v>0.91934806108474731</v>
      </c>
      <c r="V17" s="1">
        <f>ES2_SP!D15</f>
        <v>0.76951102370757574</v>
      </c>
      <c r="W17" s="1">
        <f>ES2_SP!F15</f>
        <v>0.92127195869634859</v>
      </c>
      <c r="X17" s="1">
        <f>ES2_SP!H15</f>
        <v>0.89942464807592404</v>
      </c>
      <c r="Y17" s="1">
        <f>ES2_SP!J15</f>
        <v>0.67638015603928914</v>
      </c>
      <c r="Z17" s="1">
        <f>ES2_SP!L15</f>
        <v>0.82448197413910806</v>
      </c>
      <c r="AA17" s="1">
        <f>IF(INDEX(Monotonicity_SP!B$6:B$18,MATCH($A17,Monotonicity_SP!$A$6:$A$18,0))&lt;0.5,ES2_SP!N15,"")</f>
        <v>0.77259523210692804</v>
      </c>
      <c r="AB17" s="1">
        <f>IF(INDEX(Monotonicity_SP!C$6:C$18,MATCH($A17,Monotonicity_SP!$A$6:$A$18,0))&lt;0.5,ES2_SP!P15,"")</f>
        <v>0.92588985360649534</v>
      </c>
      <c r="AC17" s="1">
        <f>IF(INDEX(Monotonicity_SP!D$6:D$18,MATCH($A17,Monotonicity_SP!$A$6:$A$18,0))&lt;0.5,ES2_SP!R15,"")</f>
        <v>0.92681620655938235</v>
      </c>
      <c r="AD17" s="1">
        <f>IF(INDEX(Monotonicity_SP!E$6:E$18,MATCH($A17,Monotonicity_SP!$A$6:$A$18,0))&lt;0.5,ES2_SP!T15,"")</f>
        <v>0.67502874758613318</v>
      </c>
      <c r="AE17" s="1">
        <f>IF(INDEX(Monotonicity_SP!F$6:F$18,MATCH($A17,Monotonicity_SP!$A$6:$A$18,0))&lt;0.5,ES2_SP!V15,"")</f>
        <v>0.83110428385212576</v>
      </c>
      <c r="AF17" s="1">
        <f t="shared" si="10"/>
        <v>0.79510383782157656</v>
      </c>
      <c r="AG17" s="1">
        <f t="shared" si="11"/>
        <v>0.92481460111712566</v>
      </c>
      <c r="AH17" s="1">
        <f t="shared" si="12"/>
        <v>0.91233094324152952</v>
      </c>
      <c r="AI17" s="1">
        <f t="shared" si="13"/>
        <v>0.70063002527426022</v>
      </c>
      <c r="AJ17" s="1">
        <f t="shared" si="14"/>
        <v>0.85619196797127217</v>
      </c>
      <c r="AK17" s="1">
        <f>'Efficiency scores Option 2'!L37</f>
        <v>0.80431589313622653</v>
      </c>
      <c r="AL17" s="1">
        <f>'Efficiency scores Option 2'!G37</f>
        <v>0.71866385402513844</v>
      </c>
      <c r="AM17" s="1">
        <f t="shared" si="0"/>
        <v>0.80059363046297705</v>
      </c>
      <c r="AN17" s="1">
        <f t="shared" si="1"/>
        <v>0.85955281632825142</v>
      </c>
      <c r="AO17" s="1">
        <f t="shared" si="15"/>
        <v>0.80648048425789487</v>
      </c>
      <c r="AP17" s="1">
        <f t="shared" si="16"/>
        <v>0.85619196797127217</v>
      </c>
      <c r="AQ17" s="1">
        <f t="shared" si="17"/>
        <v>0.76148987358068254</v>
      </c>
      <c r="AR17" s="53">
        <f t="shared" si="18"/>
        <v>0.80884471103561861</v>
      </c>
      <c r="AS17" s="53">
        <f t="shared" si="2"/>
        <v>0.79945546057502359</v>
      </c>
      <c r="AT17" s="53">
        <f t="shared" si="2"/>
        <v>0.82249260236051891</v>
      </c>
      <c r="AU17" s="53">
        <f t="shared" si="2"/>
        <v>0.87263465445599986</v>
      </c>
      <c r="AV17" s="53">
        <f t="shared" si="2"/>
        <v>0.77502987297733816</v>
      </c>
      <c r="AW17" s="1">
        <f t="shared" si="19"/>
        <v>-9.3892504605950222E-3</v>
      </c>
      <c r="AX17" s="9">
        <f t="shared" si="3"/>
        <v>1.3647891324900296E-2</v>
      </c>
      <c r="AY17" s="3">
        <f t="shared" si="3"/>
        <v>6.3789943420381245E-2</v>
      </c>
      <c r="AZ17" s="1">
        <f t="shared" si="3"/>
        <v>-3.381483805828045E-2</v>
      </c>
      <c r="BO17" s="3"/>
      <c r="BP17" s="1"/>
      <c r="BQ17" s="1"/>
    </row>
    <row r="18" spans="1:69" x14ac:dyDescent="0.35">
      <c r="A18" t="s">
        <v>46</v>
      </c>
      <c r="B18" s="1">
        <v>0.41919527797337358</v>
      </c>
      <c r="C18" s="5">
        <f t="shared" si="4"/>
        <v>4.8880490456997938E-2</v>
      </c>
      <c r="D18" s="1">
        <v>0.37638299437757217</v>
      </c>
      <c r="E18" s="5">
        <f t="shared" si="5"/>
        <v>2.695289177390281E-2</v>
      </c>
      <c r="F18" s="5">
        <f t="shared" si="6"/>
        <v>3.7916691115450374E-2</v>
      </c>
      <c r="G18" s="15">
        <v>0.41919527797337358</v>
      </c>
      <c r="H18" s="5">
        <f t="shared" si="7"/>
        <v>-2.8526567637595424E-2</v>
      </c>
      <c r="I18" s="15">
        <v>0.37638299437757217</v>
      </c>
      <c r="J18" s="5">
        <f t="shared" ref="J18" si="30">I18/I$19-1</f>
        <v>-5.5659512642530773E-2</v>
      </c>
      <c r="K18" s="5">
        <f t="shared" si="9"/>
        <v>-4.2093040140063098E-2</v>
      </c>
      <c r="L18" s="1">
        <f>ES_SP!C16</f>
        <v>0.77014416456222534</v>
      </c>
      <c r="M18" s="1">
        <f>ES_SP!D16</f>
        <v>0.87735098600387573</v>
      </c>
      <c r="N18" s="1">
        <f>ES_SP!E16</f>
        <v>0.87614470720291138</v>
      </c>
      <c r="O18" s="1">
        <f>ES_SP!F16</f>
        <v>0.7206541895866394</v>
      </c>
      <c r="P18" s="1">
        <f>ES_SP!G16</f>
        <v>0.90633654594421387</v>
      </c>
      <c r="Q18" s="1" t="str">
        <f>IF(INDEX(Monotonicity_SP!G$6:G$18,MATCH($A18,Monotonicity_SP!$A$6:$A$18,0))&lt;0.5,ES_SP!H16,"")</f>
        <v/>
      </c>
      <c r="R18" s="1" t="str">
        <f>IF(INDEX(Monotonicity_SP!H$6:H$18,MATCH($A18,Monotonicity_SP!$A$6:$A$18,0))&lt;0.5,ES_SP!I16,"")</f>
        <v/>
      </c>
      <c r="S18" s="1" t="str">
        <f>IF(INDEX(Monotonicity_SP!I$6:I$18,MATCH($A18,Monotonicity_SP!$A$6:$A$18,0))&lt;0.5,ES_SP!J16,"")</f>
        <v/>
      </c>
      <c r="T18" s="1" t="str">
        <f>IF(INDEX(Monotonicity_SP!J$6:J$18,MATCH($A18,Monotonicity_SP!$A$6:$A$18,0))&lt;0.5,ES_SP!K16,"")</f>
        <v/>
      </c>
      <c r="U18" s="1" t="str">
        <f>IF(INDEX(Monotonicity_SP!K$6:K$18,MATCH($A18,Monotonicity_SP!$A$6:$A$18,0))&lt;0.5,ES_SP!L16,"")</f>
        <v/>
      </c>
      <c r="V18" s="1">
        <f>ES2_SP!D16</f>
        <v>0.76874189731116027</v>
      </c>
      <c r="W18" s="1">
        <f>ES2_SP!F16</f>
        <v>0.92127195869634859</v>
      </c>
      <c r="X18" s="1">
        <f>ES2_SP!H16</f>
        <v>0.87022802845825153</v>
      </c>
      <c r="Y18" s="1">
        <f>ES2_SP!J16</f>
        <v>0.73491531800906873</v>
      </c>
      <c r="Z18" s="1">
        <f>ES2_SP!L16</f>
        <v>0.91210514954509037</v>
      </c>
      <c r="AA18" s="1" t="str">
        <f>IF(INDEX(Monotonicity_SP!B$6:B$18,MATCH($A18,Monotonicity_SP!$A$6:$A$18,0))&lt;0.5,ES2_SP!N16,"")</f>
        <v/>
      </c>
      <c r="AB18" s="1" t="str">
        <f>IF(INDEX(Monotonicity_SP!C$6:C$18,MATCH($A18,Monotonicity_SP!$A$6:$A$18,0))&lt;0.5,ES2_SP!P16,"")</f>
        <v/>
      </c>
      <c r="AC18" s="1" t="str">
        <f>IF(INDEX(Monotonicity_SP!D$6:D$18,MATCH($A18,Monotonicity_SP!$A$6:$A$18,0))&lt;0.5,ES2_SP!R16,"")</f>
        <v/>
      </c>
      <c r="AD18" s="1" t="str">
        <f>IF(INDEX(Monotonicity_SP!E$6:E$18,MATCH($A18,Monotonicity_SP!$A$6:$A$18,0))&lt;0.5,ES2_SP!T16,"")</f>
        <v/>
      </c>
      <c r="AE18" s="1" t="str">
        <f>IF(INDEX(Monotonicity_SP!F$6:F$18,MATCH($A18,Monotonicity_SP!$A$6:$A$18,0))&lt;0.5,ES2_SP!V16,"")</f>
        <v/>
      </c>
      <c r="AF18" s="1">
        <f t="shared" si="10"/>
        <v>0.76944303093669286</v>
      </c>
      <c r="AG18" s="1">
        <f t="shared" si="11"/>
        <v>0.89931147235011211</v>
      </c>
      <c r="AH18" s="1">
        <f t="shared" si="12"/>
        <v>0.87318636783058146</v>
      </c>
      <c r="AI18" s="1">
        <f t="shared" si="13"/>
        <v>0.72778475379785412</v>
      </c>
      <c r="AJ18" s="1">
        <f t="shared" si="14"/>
        <v>0.90922084774465217</v>
      </c>
      <c r="AK18" s="1">
        <f>'Efficiency scores Option 2'!L38</f>
        <v>0.76839097300157577</v>
      </c>
      <c r="AL18" s="1">
        <f>'Efficiency scores Option 2'!G38</f>
        <v>0.70348532659584184</v>
      </c>
      <c r="AM18" s="1">
        <f t="shared" si="0"/>
        <v>0.79861776467165524</v>
      </c>
      <c r="AN18" s="1">
        <f t="shared" si="1"/>
        <v>0.86145671844605964</v>
      </c>
      <c r="AO18" s="1">
        <f t="shared" si="15"/>
        <v>0.80048556081421784</v>
      </c>
      <c r="AP18" s="1">
        <f t="shared" si="16"/>
        <v>0.90922084774465217</v>
      </c>
      <c r="AQ18" s="1">
        <f t="shared" si="17"/>
        <v>0.73593814979870875</v>
      </c>
      <c r="AR18" s="53">
        <f t="shared" si="18"/>
        <v>0.80684848157011224</v>
      </c>
      <c r="AS18" s="53">
        <f t="shared" si="2"/>
        <v>0.80122624756515182</v>
      </c>
      <c r="AT18" s="53">
        <f t="shared" si="2"/>
        <v>0.81637865381447416</v>
      </c>
      <c r="AU18" s="53">
        <f t="shared" si="2"/>
        <v>0.92668192412016104</v>
      </c>
      <c r="AV18" s="53">
        <f t="shared" si="2"/>
        <v>0.7490238157411786</v>
      </c>
      <c r="AW18" s="1">
        <f t="shared" si="19"/>
        <v>-5.6222340049604247E-3</v>
      </c>
      <c r="AX18" s="1">
        <f t="shared" si="3"/>
        <v>9.530172244361923E-3</v>
      </c>
      <c r="AY18" s="3">
        <f t="shared" si="3"/>
        <v>0.1198334425500488</v>
      </c>
      <c r="AZ18" s="3">
        <f t="shared" si="3"/>
        <v>-5.7824665828933641E-2</v>
      </c>
      <c r="BO18" s="3"/>
      <c r="BP18" s="1"/>
      <c r="BQ18" s="1"/>
    </row>
    <row r="19" spans="1:69" s="2" customFormat="1" x14ac:dyDescent="0.35">
      <c r="A19" s="2" t="s">
        <v>74</v>
      </c>
      <c r="B19" s="3">
        <v>0.39965971508415599</v>
      </c>
      <c r="C19" s="3"/>
      <c r="D19" s="3">
        <v>0.36650463462586741</v>
      </c>
      <c r="E19" s="3"/>
      <c r="F19" s="3"/>
      <c r="G19" s="3">
        <v>0.43150462381043719</v>
      </c>
      <c r="H19" s="3"/>
      <c r="I19" s="3">
        <v>0.39856704167243517</v>
      </c>
      <c r="J19" s="3"/>
      <c r="K19" s="3"/>
      <c r="L19" s="3"/>
      <c r="M19" s="3"/>
      <c r="N19" s="3"/>
      <c r="O19" s="3"/>
      <c r="P19" s="3"/>
      <c r="Q19" s="3" t="str">
        <f>IF(COUNT(Q6:Q18)&lt;7,"EXCLUDED","")</f>
        <v>EXCLUDED</v>
      </c>
      <c r="R19" s="3" t="str">
        <f t="shared" ref="R19:U19" si="31">IF(COUNT(R6:R18)&lt;7,"EXCLUDED","")</f>
        <v>EXCLUDED</v>
      </c>
      <c r="S19" s="3" t="str">
        <f t="shared" si="31"/>
        <v>EXCLUDED</v>
      </c>
      <c r="T19" s="3" t="str">
        <f t="shared" si="31"/>
        <v/>
      </c>
      <c r="U19" s="3" t="str">
        <f t="shared" si="31"/>
        <v>EXCLUDED</v>
      </c>
      <c r="V19" s="3"/>
      <c r="W19" s="3"/>
      <c r="X19" s="3"/>
      <c r="Y19" s="3"/>
      <c r="Z19" s="3"/>
      <c r="AA19" s="3" t="str">
        <f>IF(COUNT(AA6:AA18)&lt;7,"EXCLUDED","")</f>
        <v>EXCLUDED</v>
      </c>
      <c r="AB19" s="3" t="str">
        <f t="shared" ref="AB19:AE19" si="32">IF(COUNT(AB6:AB18)&lt;7,"EXCLUDED","")</f>
        <v>EXCLUDED</v>
      </c>
      <c r="AC19" s="3" t="str">
        <f t="shared" si="32"/>
        <v>EXCLUDED</v>
      </c>
      <c r="AD19" s="3" t="str">
        <f t="shared" si="32"/>
        <v/>
      </c>
      <c r="AE19" s="3" t="str">
        <f t="shared" si="32"/>
        <v>EXCLUDED</v>
      </c>
      <c r="AF19" s="3" t="s">
        <v>202</v>
      </c>
      <c r="AG19" s="3">
        <f>CORREL($AF6:$AF18,AG6:AG18)</f>
        <v>0.88645845164762849</v>
      </c>
      <c r="AH19" s="3">
        <f t="shared" ref="AH19:AJ19" si="33">CORREL($AF6:$AF18,AH6:AH18)</f>
        <v>0.89015594440474222</v>
      </c>
      <c r="AI19" s="3">
        <f t="shared" si="33"/>
        <v>0.90719659237887273</v>
      </c>
      <c r="AJ19" s="3">
        <f t="shared" si="33"/>
        <v>0.88904020576570009</v>
      </c>
      <c r="AK19" s="3">
        <f t="shared" ref="AK19" si="34">CORREL($AF6:$AF18,AK6:AK18)</f>
        <v>0.94009398622916562</v>
      </c>
      <c r="AL19" s="3">
        <f t="shared" ref="AL19" si="35">CORREL($AF6:$AF18,AL6:AL18)</f>
        <v>0.91164804731562488</v>
      </c>
      <c r="AM19" s="3" t="s">
        <v>202</v>
      </c>
      <c r="AN19" s="50">
        <f>CORREL($AM6:$AM18,AN6:AN18)</f>
        <v>0.99958225564294689</v>
      </c>
      <c r="AO19" s="3">
        <f>CORREL($AM6:$AM18,AO6:AO18)</f>
        <v>0.995136732328887</v>
      </c>
      <c r="AP19" s="3">
        <f>CORREL($AM6:$AM18,AP6:AP18)</f>
        <v>0.91468084341335609</v>
      </c>
      <c r="AQ19" s="3">
        <f>CORREL($AM6:$AM18,AQ6:AQ18)</f>
        <v>0.97427096843087457</v>
      </c>
      <c r="AR19" s="50"/>
      <c r="AT19" s="3"/>
      <c r="AU19" s="3"/>
      <c r="AV19" s="3"/>
    </row>
    <row r="20" spans="1:69" x14ac:dyDescent="0.35">
      <c r="AR20" s="51"/>
    </row>
    <row r="21" spans="1:69" x14ac:dyDescent="0.35">
      <c r="C21" s="5"/>
      <c r="AR21" s="54"/>
      <c r="AS21" s="54"/>
      <c r="AT21" s="54"/>
      <c r="AU21" s="54"/>
      <c r="AV21" s="54"/>
    </row>
    <row r="22" spans="1:69" s="62" customFormat="1" x14ac:dyDescent="0.35">
      <c r="B22" s="63"/>
      <c r="C22" s="64"/>
      <c r="D22" s="65"/>
      <c r="E22" s="65"/>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65"/>
      <c r="AL22" s="65"/>
      <c r="AT22" s="65"/>
      <c r="AU22" s="65"/>
      <c r="AV22" s="65"/>
    </row>
    <row r="23" spans="1:69" s="62" customFormat="1" x14ac:dyDescent="0.35">
      <c r="B23" s="65"/>
      <c r="C23" s="64"/>
      <c r="D23" s="66"/>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Q23" s="67"/>
      <c r="AR23" s="67"/>
      <c r="AS23" s="67"/>
      <c r="AT23" s="67"/>
      <c r="AU23" s="67"/>
      <c r="AV23" s="67"/>
    </row>
    <row r="24" spans="1:69" s="62" customFormat="1" ht="15" thickBot="1" x14ac:dyDescent="0.4">
      <c r="B24" s="65"/>
      <c r="C24" s="64"/>
      <c r="D24" s="66"/>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c r="AK24" s="65"/>
      <c r="AL24" s="65"/>
      <c r="AP24" t="s">
        <v>236</v>
      </c>
      <c r="AQ24"/>
      <c r="AR24"/>
      <c r="AS24"/>
      <c r="AT24"/>
      <c r="AU24"/>
      <c r="AV24" s="68"/>
    </row>
    <row r="25" spans="1:69" s="62" customFormat="1" ht="15" thickBot="1" x14ac:dyDescent="0.4">
      <c r="B25" s="65"/>
      <c r="C25" s="64"/>
      <c r="D25" s="66"/>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c r="AI25" s="65"/>
      <c r="AJ25" s="65"/>
      <c r="AK25" s="65"/>
      <c r="AL25" s="65"/>
      <c r="AP25" s="74" t="s">
        <v>0</v>
      </c>
      <c r="AQ25" s="75" t="s">
        <v>237</v>
      </c>
      <c r="AR25" s="75" t="s">
        <v>224</v>
      </c>
      <c r="AS25" s="75" t="s">
        <v>238</v>
      </c>
      <c r="AT25" s="75" t="s">
        <v>239</v>
      </c>
      <c r="AU25" s="75" t="s">
        <v>240</v>
      </c>
      <c r="AV25" s="68"/>
    </row>
    <row r="26" spans="1:69" s="62" customFormat="1" ht="15" thickBot="1" x14ac:dyDescent="0.4">
      <c r="B26" s="65"/>
      <c r="C26" s="64"/>
      <c r="D26" s="66"/>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P26" s="76" t="s">
        <v>227</v>
      </c>
      <c r="AQ26" s="80">
        <f>AR6</f>
        <v>0.52821040503285888</v>
      </c>
      <c r="AR26" s="81">
        <f>AV6</f>
        <v>0.48096625456371678</v>
      </c>
      <c r="AS26" s="80">
        <f>AS6</f>
        <v>0.51473688848858479</v>
      </c>
      <c r="AT26" s="80">
        <f>AT6</f>
        <v>0.53146811440461328</v>
      </c>
      <c r="AU26" s="80">
        <f>AU6</f>
        <v>0.48149651725549686</v>
      </c>
      <c r="AV26" s="68"/>
    </row>
    <row r="27" spans="1:69" s="62" customFormat="1" ht="15" thickBot="1" x14ac:dyDescent="0.4">
      <c r="B27" s="65"/>
      <c r="C27" s="64"/>
      <c r="D27" s="66"/>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c r="AP27" s="76" t="s">
        <v>35</v>
      </c>
      <c r="AQ27" s="80">
        <f t="shared" ref="AQ27:AQ38" si="36">AR7</f>
        <v>0.4451789780128782</v>
      </c>
      <c r="AR27" s="81">
        <f t="shared" ref="AR27:AR38" si="37">AV7</f>
        <v>0.45321657514236119</v>
      </c>
      <c r="AS27" s="80">
        <f t="shared" ref="AS27:AU38" si="38">AS7</f>
        <v>0.43933781702194852</v>
      </c>
      <c r="AT27" s="80">
        <f t="shared" si="38"/>
        <v>0.4380697685195229</v>
      </c>
      <c r="AU27" s="80">
        <f t="shared" si="38"/>
        <v>0.55015515056204978</v>
      </c>
      <c r="AV27" s="68"/>
    </row>
    <row r="28" spans="1:69" s="62" customFormat="1" ht="15" thickBot="1" x14ac:dyDescent="0.4">
      <c r="B28" s="65"/>
      <c r="C28" s="64"/>
      <c r="D28" s="66"/>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c r="AL28" s="65"/>
      <c r="AP28" s="76" t="s">
        <v>36</v>
      </c>
      <c r="AQ28" s="80">
        <f t="shared" si="36"/>
        <v>0.63376769843267511</v>
      </c>
      <c r="AR28" s="81">
        <f t="shared" si="37"/>
        <v>0.66420788104648143</v>
      </c>
      <c r="AS28" s="80">
        <f t="shared" si="38"/>
        <v>0.62754631509068748</v>
      </c>
      <c r="AT28" s="80">
        <f t="shared" si="38"/>
        <v>0.66828324931315208</v>
      </c>
      <c r="AU28" s="80">
        <f t="shared" si="38"/>
        <v>0.73223483858773752</v>
      </c>
      <c r="AV28" s="68"/>
    </row>
    <row r="29" spans="1:69" s="62" customFormat="1" ht="15" thickBot="1" x14ac:dyDescent="0.4">
      <c r="B29" s="65"/>
      <c r="C29" s="64"/>
      <c r="D29" s="69"/>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P29" s="76" t="s">
        <v>37</v>
      </c>
      <c r="AQ29" s="80">
        <f t="shared" si="36"/>
        <v>0.64717881855596759</v>
      </c>
      <c r="AR29" s="81">
        <f t="shared" si="37"/>
        <v>0.64345761811090785</v>
      </c>
      <c r="AS29" s="80">
        <f>AS9</f>
        <v>0.63594617861275105</v>
      </c>
      <c r="AT29" s="80">
        <f t="shared" ref="AT29:AU29" si="39">AT9</f>
        <v>0.63612143377000729</v>
      </c>
      <c r="AU29" s="80">
        <f t="shared" si="39"/>
        <v>0.66243178911689615</v>
      </c>
      <c r="AV29" s="68"/>
    </row>
    <row r="30" spans="1:69" s="62" customFormat="1" ht="15" thickBot="1" x14ac:dyDescent="0.4">
      <c r="B30" s="65"/>
      <c r="C30" s="64"/>
      <c r="D30" s="66"/>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P30" s="76" t="s">
        <v>38</v>
      </c>
      <c r="AQ30" s="80">
        <f>AR10</f>
        <v>0.61192476698866116</v>
      </c>
      <c r="AR30" s="81">
        <f t="shared" si="37"/>
        <v>0.61611101119812028</v>
      </c>
      <c r="AS30" s="80">
        <f t="shared" si="38"/>
        <v>0.60159417309425789</v>
      </c>
      <c r="AT30" s="80">
        <f t="shared" ref="AT30:AU30" si="40">AT10</f>
        <v>0.60950562140580444</v>
      </c>
      <c r="AU30" s="80">
        <f t="shared" si="40"/>
        <v>0.5557566549791404</v>
      </c>
      <c r="AV30" s="68"/>
    </row>
    <row r="31" spans="1:69" s="62" customFormat="1" ht="15" thickBot="1" x14ac:dyDescent="0.4">
      <c r="B31" s="65"/>
      <c r="C31" s="64"/>
      <c r="D31" s="66"/>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5"/>
      <c r="AL31" s="65"/>
      <c r="AP31" s="76" t="s">
        <v>39</v>
      </c>
      <c r="AQ31" s="80">
        <f t="shared" si="36"/>
        <v>0.58534670752697437</v>
      </c>
      <c r="AR31" s="81">
        <f>AV11</f>
        <v>0.61375591108430683</v>
      </c>
      <c r="AS31" s="80">
        <f t="shared" si="38"/>
        <v>0.58208197964683062</v>
      </c>
      <c r="AT31" s="80">
        <f t="shared" ref="AT31:AU32" si="41">AT11</f>
        <v>0.60586788292659244</v>
      </c>
      <c r="AU31" s="80">
        <f t="shared" si="41"/>
        <v>0.55152327743981233</v>
      </c>
      <c r="AV31" s="68"/>
    </row>
    <row r="32" spans="1:69" s="62" customFormat="1" ht="15" thickBot="1" x14ac:dyDescent="0.4">
      <c r="B32" s="65"/>
      <c r="C32" s="64"/>
      <c r="D32" s="70"/>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P32" s="76" t="s">
        <v>40</v>
      </c>
      <c r="AQ32" s="80">
        <f t="shared" si="36"/>
        <v>0.68689196312810363</v>
      </c>
      <c r="AR32" s="81">
        <f t="shared" si="37"/>
        <v>0.70334903721977715</v>
      </c>
      <c r="AS32" s="80">
        <f t="shared" si="38"/>
        <v>0.68200412023856716</v>
      </c>
      <c r="AT32" s="80">
        <f t="shared" si="41"/>
        <v>0.71972163811281231</v>
      </c>
      <c r="AU32" s="80">
        <f t="shared" si="41"/>
        <v>0.66729346173547177</v>
      </c>
      <c r="AV32" s="68"/>
    </row>
    <row r="33" spans="2:48" s="62" customFormat="1" ht="15" thickBot="1" x14ac:dyDescent="0.4">
      <c r="B33" s="65"/>
      <c r="C33" s="64"/>
      <c r="D33" s="70"/>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P33" s="76" t="s">
        <v>41</v>
      </c>
      <c r="AQ33" s="80">
        <f>AR13</f>
        <v>0.65912563053018258</v>
      </c>
      <c r="AR33" s="81">
        <f t="shared" si="37"/>
        <v>0.59598558986578509</v>
      </c>
      <c r="AS33" s="80">
        <f t="shared" si="38"/>
        <v>0.6507230620329667</v>
      </c>
      <c r="AT33" s="80">
        <f t="shared" ref="AT33:AU33" si="42">AT13</f>
        <v>0.66227240852351732</v>
      </c>
      <c r="AU33" s="80">
        <f t="shared" si="42"/>
        <v>0.63288656303817703</v>
      </c>
      <c r="AV33" s="68"/>
    </row>
    <row r="34" spans="2:48" s="62" customFormat="1" ht="15" thickBot="1" x14ac:dyDescent="0.4">
      <c r="B34" s="65"/>
      <c r="C34" s="64"/>
      <c r="D34" s="70"/>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P34" s="76" t="s">
        <v>42</v>
      </c>
      <c r="AQ34" s="80">
        <f t="shared" si="36"/>
        <v>1</v>
      </c>
      <c r="AR34" s="81">
        <f t="shared" si="37"/>
        <v>1</v>
      </c>
      <c r="AS34" s="80">
        <f t="shared" si="38"/>
        <v>1</v>
      </c>
      <c r="AT34" s="80">
        <f t="shared" ref="AT34:AU35" si="43">AT14</f>
        <v>1</v>
      </c>
      <c r="AU34" s="80">
        <f t="shared" si="43"/>
        <v>1</v>
      </c>
      <c r="AV34" s="68"/>
    </row>
    <row r="35" spans="2:48" s="62" customFormat="1" ht="15" thickBot="1" x14ac:dyDescent="0.4">
      <c r="B35" s="65"/>
      <c r="C35" s="64"/>
      <c r="D35" s="70"/>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P35" s="76" t="s">
        <v>43</v>
      </c>
      <c r="AQ35" s="80">
        <f t="shared" si="36"/>
        <v>0.80335668154722728</v>
      </c>
      <c r="AR35" s="81">
        <f>AV15</f>
        <v>0.8276048708344137</v>
      </c>
      <c r="AS35" s="80">
        <f t="shared" si="38"/>
        <v>0.7873594029848574</v>
      </c>
      <c r="AT35" s="80">
        <f t="shared" si="43"/>
        <v>0.81097035714232057</v>
      </c>
      <c r="AU35" s="80">
        <f t="shared" si="43"/>
        <v>0.93210604806624808</v>
      </c>
      <c r="AV35" s="68"/>
    </row>
    <row r="36" spans="2:48" s="62" customFormat="1" ht="15" thickBot="1" x14ac:dyDescent="0.4">
      <c r="B36" s="65"/>
      <c r="C36" s="66"/>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P36" s="76" t="s">
        <v>44</v>
      </c>
      <c r="AQ36" s="80">
        <f t="shared" si="36"/>
        <v>0.66156028919860055</v>
      </c>
      <c r="AR36" s="81">
        <f t="shared" si="37"/>
        <v>0.64734155502874902</v>
      </c>
      <c r="AS36" s="80">
        <f t="shared" si="38"/>
        <v>0.65301517857050495</v>
      </c>
      <c r="AT36" s="80">
        <f t="shared" ref="AT36:AU36" si="44">AT16</f>
        <v>0.65745215444559935</v>
      </c>
      <c r="AU36" s="80">
        <f t="shared" si="44"/>
        <v>0.7637804496231535</v>
      </c>
      <c r="AV36" s="68"/>
    </row>
    <row r="37" spans="2:48" s="62" customFormat="1" ht="15" thickBot="1" x14ac:dyDescent="0.4">
      <c r="B37" s="65"/>
      <c r="C37" s="71"/>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c r="AE37" s="65"/>
      <c r="AF37" s="66"/>
      <c r="AG37" s="66"/>
      <c r="AH37" s="66"/>
      <c r="AI37" s="66"/>
      <c r="AJ37" s="66"/>
      <c r="AK37" s="65"/>
      <c r="AL37" s="65"/>
      <c r="AP37" s="76" t="s">
        <v>45</v>
      </c>
      <c r="AQ37" s="80">
        <f>AR17</f>
        <v>0.80884471103561861</v>
      </c>
      <c r="AR37" s="81">
        <f t="shared" si="37"/>
        <v>0.77502987297733816</v>
      </c>
      <c r="AS37" s="80">
        <f t="shared" si="38"/>
        <v>0.79945546057502359</v>
      </c>
      <c r="AT37" s="80">
        <f t="shared" ref="AT37:AU38" si="45">AT17</f>
        <v>0.82249260236051891</v>
      </c>
      <c r="AU37" s="80">
        <f t="shared" si="45"/>
        <v>0.87263465445599986</v>
      </c>
      <c r="AV37" s="65"/>
    </row>
    <row r="38" spans="2:48" s="62" customFormat="1" ht="15" thickBot="1" x14ac:dyDescent="0.4">
      <c r="B38" s="65"/>
      <c r="C38" s="72"/>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6"/>
      <c r="AG38" s="66"/>
      <c r="AH38" s="66"/>
      <c r="AI38" s="66"/>
      <c r="AJ38" s="66"/>
      <c r="AK38" s="65"/>
      <c r="AL38" s="65"/>
      <c r="AP38" s="76" t="s">
        <v>46</v>
      </c>
      <c r="AQ38" s="80">
        <f t="shared" si="36"/>
        <v>0.80684848157011224</v>
      </c>
      <c r="AR38" s="81">
        <f t="shared" si="37"/>
        <v>0.7490238157411786</v>
      </c>
      <c r="AS38" s="80">
        <f t="shared" si="38"/>
        <v>0.80122624756515182</v>
      </c>
      <c r="AT38" s="80">
        <f t="shared" si="45"/>
        <v>0.81637865381447416</v>
      </c>
      <c r="AU38" s="80">
        <f t="shared" si="45"/>
        <v>0.92668192412016104</v>
      </c>
      <c r="AV38" s="73"/>
    </row>
    <row r="39" spans="2:48" s="62" customFormat="1" x14ac:dyDescent="0.35">
      <c r="B39" s="65"/>
      <c r="C39" s="66"/>
      <c r="D39" s="66"/>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6"/>
      <c r="AG39" s="66"/>
      <c r="AH39" s="66"/>
      <c r="AI39" s="66"/>
      <c r="AJ39" s="66"/>
      <c r="AK39" s="65"/>
      <c r="AL39" s="65"/>
      <c r="AP39"/>
      <c r="AQ39"/>
      <c r="AR39"/>
      <c r="AS39"/>
      <c r="AT39"/>
      <c r="AU39"/>
      <c r="AV39" s="73"/>
    </row>
    <row r="40" spans="2:48" s="62" customFormat="1" x14ac:dyDescent="0.35">
      <c r="B40" s="65"/>
      <c r="C40" s="66"/>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6"/>
      <c r="AG40" s="66"/>
      <c r="AH40" s="66"/>
      <c r="AI40" s="66"/>
      <c r="AJ40" s="66"/>
      <c r="AK40" s="65"/>
      <c r="AL40" s="65"/>
      <c r="AP40" s="77"/>
      <c r="AQ40"/>
      <c r="AR40"/>
      <c r="AS40"/>
      <c r="AT40"/>
      <c r="AU40"/>
      <c r="AV40" s="73"/>
    </row>
    <row r="41" spans="2:48" s="62" customFormat="1" x14ac:dyDescent="0.35">
      <c r="B41" s="66"/>
      <c r="C41" s="66"/>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6"/>
      <c r="AG41" s="66"/>
      <c r="AH41" s="66"/>
      <c r="AI41" s="66"/>
      <c r="AJ41" s="66"/>
      <c r="AK41" s="65"/>
      <c r="AL41" s="65"/>
      <c r="AP41" s="78"/>
      <c r="AQ41" s="79" t="s">
        <v>241</v>
      </c>
      <c r="AR41"/>
      <c r="AS41"/>
      <c r="AT41"/>
      <c r="AU41"/>
      <c r="AV41" s="73"/>
    </row>
    <row r="42" spans="2:48" s="62" customFormat="1" x14ac:dyDescent="0.35">
      <c r="B42" s="65"/>
      <c r="C42" s="66"/>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6"/>
      <c r="AG42" s="66"/>
      <c r="AH42" s="66"/>
      <c r="AI42" s="66"/>
      <c r="AJ42" s="66"/>
      <c r="AK42" s="65"/>
      <c r="AL42" s="65"/>
      <c r="AR42" s="73"/>
      <c r="AS42" s="73"/>
      <c r="AT42" s="73"/>
      <c r="AU42" s="73"/>
      <c r="AV42" s="73"/>
    </row>
    <row r="43" spans="2:48" s="62" customFormat="1" x14ac:dyDescent="0.35">
      <c r="B43" s="65"/>
      <c r="C43" s="66"/>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6"/>
      <c r="AG43" s="66"/>
      <c r="AH43" s="66"/>
      <c r="AI43" s="66"/>
      <c r="AJ43" s="66"/>
      <c r="AK43" s="65"/>
      <c r="AL43" s="65"/>
      <c r="AR43" s="73"/>
      <c r="AS43" s="73"/>
      <c r="AT43" s="73"/>
      <c r="AU43" s="73"/>
      <c r="AV43" s="73"/>
    </row>
    <row r="44" spans="2:48" s="62" customFormat="1" x14ac:dyDescent="0.35">
      <c r="B44" s="65"/>
      <c r="C44" s="66"/>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6"/>
      <c r="AG44" s="66"/>
      <c r="AH44" s="66"/>
      <c r="AI44" s="66"/>
      <c r="AJ44" s="66"/>
      <c r="AK44" s="65"/>
      <c r="AL44" s="65"/>
      <c r="AR44" s="73"/>
      <c r="AS44" s="73"/>
      <c r="AT44" s="73"/>
      <c r="AU44" s="73"/>
      <c r="AV44" s="73"/>
    </row>
    <row r="45" spans="2:48" s="62" customFormat="1" x14ac:dyDescent="0.35">
      <c r="B45" s="65"/>
      <c r="C45" s="66"/>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6"/>
      <c r="AG45" s="66"/>
      <c r="AH45" s="66"/>
      <c r="AI45" s="66"/>
      <c r="AJ45" s="66"/>
      <c r="AK45" s="65"/>
      <c r="AL45" s="65"/>
      <c r="AR45" s="73"/>
      <c r="AS45" s="73"/>
      <c r="AT45" s="73"/>
      <c r="AU45" s="73"/>
      <c r="AV45" s="73"/>
    </row>
    <row r="46" spans="2:48" s="62" customFormat="1" x14ac:dyDescent="0.35">
      <c r="B46" s="65"/>
      <c r="C46" s="66"/>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6"/>
      <c r="AG46" s="66"/>
      <c r="AH46" s="66"/>
      <c r="AI46" s="66"/>
      <c r="AJ46" s="66"/>
      <c r="AK46" s="65"/>
      <c r="AL46" s="65"/>
      <c r="AR46" s="73"/>
      <c r="AS46" s="73"/>
      <c r="AT46" s="73"/>
      <c r="AU46" s="73"/>
      <c r="AV46" s="73"/>
    </row>
    <row r="47" spans="2:48" s="62" customFormat="1" x14ac:dyDescent="0.35">
      <c r="B47" s="6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6"/>
      <c r="AG47" s="66"/>
      <c r="AH47" s="66"/>
      <c r="AI47" s="66"/>
      <c r="AJ47" s="66"/>
      <c r="AK47" s="65"/>
      <c r="AL47" s="65"/>
      <c r="AR47" s="73"/>
      <c r="AS47" s="73"/>
      <c r="AT47" s="73"/>
      <c r="AU47" s="73"/>
      <c r="AV47" s="73"/>
    </row>
    <row r="48" spans="2:48" s="62" customFormat="1" x14ac:dyDescent="0.35">
      <c r="B48" s="65"/>
      <c r="C48" s="65"/>
      <c r="D48" s="65"/>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6"/>
      <c r="AG48" s="66"/>
      <c r="AH48" s="66"/>
      <c r="AI48" s="66"/>
      <c r="AJ48" s="66"/>
      <c r="AK48" s="65"/>
      <c r="AL48" s="65"/>
      <c r="AR48" s="73"/>
      <c r="AS48" s="73"/>
      <c r="AT48" s="73"/>
      <c r="AU48" s="73"/>
      <c r="AV48" s="73"/>
    </row>
    <row r="49" spans="2:48" s="62" customFormat="1" x14ac:dyDescent="0.35">
      <c r="B49" s="65"/>
      <c r="C49" s="65"/>
      <c r="D49" s="65"/>
      <c r="E49" s="65"/>
      <c r="F49" s="65"/>
      <c r="G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6"/>
      <c r="AG49" s="66"/>
      <c r="AH49" s="66"/>
      <c r="AI49" s="66"/>
      <c r="AJ49" s="66"/>
      <c r="AK49" s="65"/>
      <c r="AL49" s="65"/>
      <c r="AR49" s="73"/>
      <c r="AS49" s="73"/>
      <c r="AT49" s="73"/>
      <c r="AU49" s="73"/>
      <c r="AV49" s="73"/>
    </row>
    <row r="50" spans="2:48" s="62" customFormat="1" x14ac:dyDescent="0.35">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T50" s="65"/>
      <c r="AU50" s="65"/>
      <c r="AV50" s="65"/>
    </row>
    <row r="51" spans="2:48" s="62" customFormat="1" x14ac:dyDescent="0.35">
      <c r="B51" s="65"/>
      <c r="C51" s="65"/>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R51" s="66"/>
      <c r="AS51" s="66"/>
      <c r="AT51" s="66"/>
      <c r="AU51" s="66"/>
      <c r="AV51" s="66"/>
    </row>
    <row r="52" spans="2:48" s="62" customFormat="1" x14ac:dyDescent="0.35">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R52" s="66"/>
      <c r="AS52" s="66"/>
      <c r="AT52" s="66"/>
      <c r="AU52" s="66"/>
      <c r="AV52" s="66"/>
    </row>
    <row r="53" spans="2:48" s="62" customFormat="1" x14ac:dyDescent="0.35">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R53" s="66"/>
      <c r="AS53" s="66"/>
      <c r="AT53" s="66"/>
      <c r="AU53" s="66"/>
      <c r="AV53" s="66"/>
    </row>
    <row r="54" spans="2:48" s="62" customFormat="1" x14ac:dyDescent="0.35">
      <c r="B54" s="65"/>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R54" s="66"/>
      <c r="AS54" s="66"/>
      <c r="AT54" s="66"/>
      <c r="AU54" s="66"/>
      <c r="AV54" s="66"/>
    </row>
    <row r="55" spans="2:48" s="62" customFormat="1" x14ac:dyDescent="0.35">
      <c r="B55" s="65"/>
      <c r="C55" s="65"/>
      <c r="D55" s="65"/>
      <c r="E55" s="65"/>
      <c r="F55" s="65"/>
      <c r="G55" s="65"/>
      <c r="H55" s="65"/>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c r="AL55" s="65"/>
      <c r="AR55" s="66"/>
      <c r="AS55" s="66"/>
      <c r="AT55" s="66"/>
      <c r="AU55" s="66"/>
      <c r="AV55" s="66"/>
    </row>
    <row r="56" spans="2:48" s="62" customFormat="1" x14ac:dyDescent="0.35">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R56" s="66"/>
      <c r="AS56" s="66"/>
      <c r="AT56" s="66"/>
      <c r="AU56" s="66"/>
      <c r="AV56" s="66"/>
    </row>
    <row r="57" spans="2:48" s="62" customFormat="1" x14ac:dyDescent="0.35">
      <c r="B57" s="65"/>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c r="AR57" s="66">
        <f t="shared" ref="AR57:AV57" si="46">AR44-AR30</f>
        <v>-0.61611101119812028</v>
      </c>
      <c r="AS57" s="66">
        <f t="shared" si="46"/>
        <v>-0.60159417309425789</v>
      </c>
      <c r="AT57" s="66">
        <f t="shared" si="46"/>
        <v>-0.60950562140580444</v>
      </c>
      <c r="AU57" s="66">
        <f t="shared" si="46"/>
        <v>-0.5557566549791404</v>
      </c>
      <c r="AV57" s="66">
        <f t="shared" si="46"/>
        <v>0</v>
      </c>
    </row>
    <row r="58" spans="2:48" s="62" customFormat="1" x14ac:dyDescent="0.35">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5"/>
      <c r="AL58" s="65"/>
      <c r="AR58" s="66">
        <f t="shared" ref="AR58:AV58" si="47">AR45-AR31</f>
        <v>-0.61375591108430683</v>
      </c>
      <c r="AS58" s="66">
        <f t="shared" si="47"/>
        <v>-0.58208197964683062</v>
      </c>
      <c r="AT58" s="66">
        <f t="shared" si="47"/>
        <v>-0.60586788292659244</v>
      </c>
      <c r="AU58" s="66">
        <f t="shared" si="47"/>
        <v>-0.55152327743981233</v>
      </c>
      <c r="AV58" s="66">
        <f t="shared" si="47"/>
        <v>0</v>
      </c>
    </row>
    <row r="59" spans="2:48" s="62" customFormat="1" x14ac:dyDescent="0.35">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R59" s="66">
        <f t="shared" ref="AR59:AV59" si="48">AR46-AR32</f>
        <v>-0.70334903721977715</v>
      </c>
      <c r="AS59" s="66">
        <f t="shared" si="48"/>
        <v>-0.68200412023856716</v>
      </c>
      <c r="AT59" s="66">
        <f t="shared" si="48"/>
        <v>-0.71972163811281231</v>
      </c>
      <c r="AU59" s="66">
        <f t="shared" si="48"/>
        <v>-0.66729346173547177</v>
      </c>
      <c r="AV59" s="66">
        <f t="shared" si="48"/>
        <v>0</v>
      </c>
    </row>
    <row r="60" spans="2:48" s="62" customFormat="1" x14ac:dyDescent="0.35">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R60" s="66">
        <f t="shared" ref="AR60:AV60" si="49">AR47-AR33</f>
        <v>-0.59598558986578509</v>
      </c>
      <c r="AS60" s="66">
        <f t="shared" si="49"/>
        <v>-0.6507230620329667</v>
      </c>
      <c r="AT60" s="66">
        <f t="shared" si="49"/>
        <v>-0.66227240852351732</v>
      </c>
      <c r="AU60" s="66">
        <f t="shared" si="49"/>
        <v>-0.63288656303817703</v>
      </c>
      <c r="AV60" s="66">
        <f t="shared" si="49"/>
        <v>0</v>
      </c>
    </row>
    <row r="61" spans="2:48" s="62" customFormat="1" x14ac:dyDescent="0.35">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R61" s="66">
        <f t="shared" ref="AR61:AV61" si="50">AR48-AR34</f>
        <v>-1</v>
      </c>
      <c r="AS61" s="66">
        <f t="shared" si="50"/>
        <v>-1</v>
      </c>
      <c r="AT61" s="66">
        <f t="shared" si="50"/>
        <v>-1</v>
      </c>
      <c r="AU61" s="66">
        <f t="shared" si="50"/>
        <v>-1</v>
      </c>
      <c r="AV61" s="66">
        <f t="shared" si="50"/>
        <v>0</v>
      </c>
    </row>
    <row r="62" spans="2:48" x14ac:dyDescent="0.35">
      <c r="AR62" s="58">
        <f t="shared" ref="AR62:AV62" si="51">AR49-AR35</f>
        <v>-0.8276048708344137</v>
      </c>
      <c r="AS62" s="58">
        <f t="shared" si="51"/>
        <v>-0.7873594029848574</v>
      </c>
      <c r="AT62" s="58">
        <f t="shared" si="51"/>
        <v>-0.81097035714232057</v>
      </c>
      <c r="AU62" s="58">
        <f t="shared" si="51"/>
        <v>-0.93210604806624808</v>
      </c>
      <c r="AV62" s="58">
        <f t="shared" si="51"/>
        <v>0</v>
      </c>
    </row>
  </sheetData>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R38"/>
  <sheetViews>
    <sheetView workbookViewId="0"/>
  </sheetViews>
  <sheetFormatPr defaultColWidth="8.7265625" defaultRowHeight="14.5" x14ac:dyDescent="0.35"/>
  <cols>
    <col min="1" max="1" width="8.7265625" style="18"/>
    <col min="2" max="2" width="18.1796875" style="18" customWidth="1"/>
    <col min="3" max="6" width="8.7265625" style="18"/>
    <col min="7" max="7" width="9.453125" style="18" customWidth="1"/>
    <col min="8" max="11" width="8.7265625" style="18"/>
    <col min="12" max="12" width="9.453125" style="18" customWidth="1"/>
    <col min="13" max="16" width="8.7265625" style="18"/>
    <col min="17" max="17" width="9.453125" style="18" customWidth="1"/>
    <col min="18" max="18" width="11.453125" style="18" customWidth="1"/>
    <col min="19" max="16384" width="8.7265625" style="18"/>
  </cols>
  <sheetData>
    <row r="3" spans="2:18" x14ac:dyDescent="0.35">
      <c r="B3" s="18" t="s">
        <v>210</v>
      </c>
    </row>
    <row r="4" spans="2:18" ht="15.5" thickBot="1" x14ac:dyDescent="0.45">
      <c r="B4" s="19"/>
      <c r="C4" s="20"/>
      <c r="D4" s="20"/>
      <c r="E4" s="20"/>
      <c r="F4" s="20"/>
      <c r="H4" s="20"/>
      <c r="I4" s="20"/>
      <c r="J4" s="20"/>
      <c r="K4" s="20"/>
      <c r="M4" s="20"/>
      <c r="N4" s="20"/>
      <c r="O4" s="20"/>
      <c r="P4" s="20"/>
    </row>
    <row r="5" spans="2:18" ht="15" x14ac:dyDescent="0.4">
      <c r="B5" s="21"/>
      <c r="C5" s="82" t="s">
        <v>211</v>
      </c>
      <c r="D5" s="83"/>
      <c r="E5" s="83"/>
      <c r="F5" s="83"/>
      <c r="G5" s="84"/>
      <c r="H5" s="82" t="s">
        <v>212</v>
      </c>
      <c r="I5" s="83"/>
      <c r="J5" s="83"/>
      <c r="K5" s="83"/>
      <c r="L5" s="84"/>
      <c r="M5" s="83" t="s">
        <v>213</v>
      </c>
      <c r="N5" s="83"/>
      <c r="O5" s="83"/>
      <c r="P5" s="83"/>
      <c r="Q5" s="84"/>
      <c r="R5" s="22" t="s">
        <v>231</v>
      </c>
    </row>
    <row r="6" spans="2:18" ht="29" x14ac:dyDescent="0.4">
      <c r="B6" s="23" t="s">
        <v>0</v>
      </c>
      <c r="C6" s="24" t="s">
        <v>214</v>
      </c>
      <c r="D6" s="25" t="s">
        <v>215</v>
      </c>
      <c r="E6" s="25" t="s">
        <v>216</v>
      </c>
      <c r="F6" s="25" t="s">
        <v>217</v>
      </c>
      <c r="G6" s="26" t="s">
        <v>218</v>
      </c>
      <c r="H6" s="24" t="s">
        <v>214</v>
      </c>
      <c r="I6" s="25" t="s">
        <v>215</v>
      </c>
      <c r="J6" s="25" t="s">
        <v>216</v>
      </c>
      <c r="K6" s="25" t="s">
        <v>217</v>
      </c>
      <c r="L6" s="26" t="s">
        <v>218</v>
      </c>
      <c r="M6" s="25" t="s">
        <v>214</v>
      </c>
      <c r="N6" s="25" t="s">
        <v>215</v>
      </c>
      <c r="O6" s="25" t="s">
        <v>216</v>
      </c>
      <c r="P6" s="25" t="s">
        <v>217</v>
      </c>
      <c r="Q6" s="26" t="s">
        <v>218</v>
      </c>
      <c r="R6" s="27" t="s">
        <v>219</v>
      </c>
    </row>
    <row r="7" spans="2:18" ht="15" x14ac:dyDescent="0.4">
      <c r="B7" s="23" t="s">
        <v>88</v>
      </c>
      <c r="C7" s="28">
        <v>0.459230203756745</v>
      </c>
      <c r="D7" s="29">
        <v>0.44394968782202771</v>
      </c>
      <c r="E7" s="29">
        <v>0.43000538820440415</v>
      </c>
      <c r="F7" s="29">
        <v>0.53837901746339767</v>
      </c>
      <c r="G7" s="30">
        <f>AVERAGE(C7:F7)</f>
        <v>0.46789107431164367</v>
      </c>
      <c r="H7" s="28">
        <v>0.48731144720236086</v>
      </c>
      <c r="I7" s="29">
        <v>0.45225805033748001</v>
      </c>
      <c r="J7" s="29">
        <v>0.48504616419564789</v>
      </c>
      <c r="K7" s="29">
        <v>0.50227191624682999</v>
      </c>
      <c r="L7" s="30">
        <f>AVERAGE(H7:K7)</f>
        <v>0.48172189449557967</v>
      </c>
      <c r="M7" s="31">
        <f t="shared" ref="M7:P19" si="0">AVERAGE(C7,H7)</f>
        <v>0.4732708254795529</v>
      </c>
      <c r="N7" s="31">
        <f t="shared" si="0"/>
        <v>0.44810386907975386</v>
      </c>
      <c r="O7" s="31">
        <f t="shared" si="0"/>
        <v>0.45752577620002599</v>
      </c>
      <c r="P7" s="31">
        <f t="shared" si="0"/>
        <v>0.52032546685511383</v>
      </c>
      <c r="Q7" s="30">
        <f>AVERAGE(M7:P7)</f>
        <v>0.47480648440361162</v>
      </c>
      <c r="R7" s="32">
        <f>AVERAGE(G7,L7)</f>
        <v>0.47480648440361167</v>
      </c>
    </row>
    <row r="8" spans="2:18" ht="15" x14ac:dyDescent="0.4">
      <c r="B8" s="23" t="s">
        <v>89</v>
      </c>
      <c r="C8" s="28">
        <v>0.42722452210552947</v>
      </c>
      <c r="D8" s="29">
        <v>0.4623623903975228</v>
      </c>
      <c r="E8" s="29">
        <v>0.41065642251925322</v>
      </c>
      <c r="F8" s="29">
        <v>0.48055563608075386</v>
      </c>
      <c r="G8" s="30">
        <f t="shared" ref="G8:G18" si="1">AVERAGE(C8:F8)</f>
        <v>0.44519974277576485</v>
      </c>
      <c r="H8" s="28">
        <v>0.43380060353015071</v>
      </c>
      <c r="I8" s="29">
        <v>0.46620831385344824</v>
      </c>
      <c r="J8" s="29">
        <v>0.44534070551878802</v>
      </c>
      <c r="K8" s="29">
        <v>0.43910578521717808</v>
      </c>
      <c r="L8" s="30">
        <f>AVERAGE(H8:K8)</f>
        <v>0.44611385202989129</v>
      </c>
      <c r="M8" s="31">
        <f t="shared" si="0"/>
        <v>0.43051256281784012</v>
      </c>
      <c r="N8" s="31">
        <f t="shared" si="0"/>
        <v>0.4642853521254855</v>
      </c>
      <c r="O8" s="31">
        <f t="shared" si="0"/>
        <v>0.42799856401902059</v>
      </c>
      <c r="P8" s="31">
        <f t="shared" si="0"/>
        <v>0.45983071064896597</v>
      </c>
      <c r="Q8" s="30">
        <f t="shared" ref="Q8:Q18" si="2">AVERAGE(M8:P8)</f>
        <v>0.44565679740282804</v>
      </c>
      <c r="R8" s="32">
        <f t="shared" ref="R8:R19" si="3">AVERAGE(G8,L8)</f>
        <v>0.44565679740282804</v>
      </c>
    </row>
    <row r="9" spans="2:18" ht="15" x14ac:dyDescent="0.4">
      <c r="B9" s="23" t="s">
        <v>90</v>
      </c>
      <c r="C9" s="28">
        <v>0.6272966674288688</v>
      </c>
      <c r="D9" s="29">
        <v>0.65092987111398326</v>
      </c>
      <c r="E9" s="29">
        <v>0.6438547268009952</v>
      </c>
      <c r="F9" s="33">
        <v>0.85806084031675423</v>
      </c>
      <c r="G9" s="61">
        <f>AVERAGE(C9:E9)</f>
        <v>0.64069375511461579</v>
      </c>
      <c r="H9" s="28">
        <v>0.72200912489174252</v>
      </c>
      <c r="I9" s="29">
        <v>0.71051543097111081</v>
      </c>
      <c r="J9" s="29">
        <v>0.80525129359298431</v>
      </c>
      <c r="K9" s="29">
        <v>0.8437508651352229</v>
      </c>
      <c r="L9" s="61">
        <f t="shared" ref="L9:L19" si="4">AVERAGE(H9:K9)</f>
        <v>0.77038167864776519</v>
      </c>
      <c r="M9" s="31">
        <f t="shared" si="0"/>
        <v>0.67465289616030566</v>
      </c>
      <c r="N9" s="31">
        <f t="shared" si="0"/>
        <v>0.68072265104254703</v>
      </c>
      <c r="O9" s="31">
        <f t="shared" si="0"/>
        <v>0.7245530101969897</v>
      </c>
      <c r="P9" s="34">
        <f>AVERAGE(F9)</f>
        <v>0.85806084031675423</v>
      </c>
      <c r="Q9" s="35">
        <f>AVERAGE(M9:P9)</f>
        <v>0.73449734942914913</v>
      </c>
      <c r="R9" s="32">
        <f t="shared" si="3"/>
        <v>0.70553771688119049</v>
      </c>
    </row>
    <row r="10" spans="2:18" ht="15" x14ac:dyDescent="0.4">
      <c r="B10" s="23" t="s">
        <v>91</v>
      </c>
      <c r="C10" s="28">
        <v>0.57563997181130544</v>
      </c>
      <c r="D10" s="29">
        <v>0.61008667314690368</v>
      </c>
      <c r="E10" s="29">
        <v>0.54333858077392594</v>
      </c>
      <c r="F10" s="29">
        <v>0.61525084180946554</v>
      </c>
      <c r="G10" s="30">
        <f t="shared" si="1"/>
        <v>0.58607901688540021</v>
      </c>
      <c r="H10" s="28">
        <v>0.58185668958716441</v>
      </c>
      <c r="I10" s="29">
        <v>0.61696828064593401</v>
      </c>
      <c r="J10" s="29">
        <v>0.59014361370618151</v>
      </c>
      <c r="K10" s="29">
        <v>0.57540600072959136</v>
      </c>
      <c r="L10" s="30">
        <f t="shared" si="4"/>
        <v>0.59109364616721782</v>
      </c>
      <c r="M10" s="31">
        <f t="shared" si="0"/>
        <v>0.57874833069923493</v>
      </c>
      <c r="N10" s="31">
        <f t="shared" si="0"/>
        <v>0.61352747689641884</v>
      </c>
      <c r="O10" s="31">
        <f t="shared" si="0"/>
        <v>0.56674109724005373</v>
      </c>
      <c r="P10" s="31">
        <f>AVERAGE(F10,K10)</f>
        <v>0.59532842126952845</v>
      </c>
      <c r="Q10" s="30">
        <f t="shared" si="2"/>
        <v>0.58858633152630901</v>
      </c>
      <c r="R10" s="32">
        <f t="shared" si="3"/>
        <v>0.58858633152630901</v>
      </c>
    </row>
    <row r="11" spans="2:18" ht="15" x14ac:dyDescent="0.4">
      <c r="B11" s="23" t="s">
        <v>92</v>
      </c>
      <c r="C11" s="28">
        <v>0.5745012855814009</v>
      </c>
      <c r="D11" s="29">
        <v>0.60019665455352256</v>
      </c>
      <c r="E11" s="29">
        <v>0.53786919003028877</v>
      </c>
      <c r="F11" s="29">
        <v>0.6062989201542861</v>
      </c>
      <c r="G11" s="30">
        <f t="shared" si="1"/>
        <v>0.57971651257987455</v>
      </c>
      <c r="H11" s="28">
        <v>0.59637072517474687</v>
      </c>
      <c r="I11" s="29">
        <v>0.62768248882786892</v>
      </c>
      <c r="J11" s="29">
        <v>0.59418779855949666</v>
      </c>
      <c r="K11" s="29">
        <v>0.5813142268049255</v>
      </c>
      <c r="L11" s="30">
        <f t="shared" si="4"/>
        <v>0.59988880984175941</v>
      </c>
      <c r="M11" s="31">
        <f t="shared" si="0"/>
        <v>0.58543600537807383</v>
      </c>
      <c r="N11" s="31">
        <f t="shared" si="0"/>
        <v>0.61393957169069568</v>
      </c>
      <c r="O11" s="31">
        <f t="shared" si="0"/>
        <v>0.56602849429489277</v>
      </c>
      <c r="P11" s="31">
        <f>AVERAGE(F11,K11)</f>
        <v>0.59380657347960586</v>
      </c>
      <c r="Q11" s="30">
        <f t="shared" si="2"/>
        <v>0.58980266121081704</v>
      </c>
      <c r="R11" s="32">
        <f t="shared" si="3"/>
        <v>0.58980266121081693</v>
      </c>
    </row>
    <row r="12" spans="2:18" ht="15" x14ac:dyDescent="0.4">
      <c r="B12" s="23" t="s">
        <v>93</v>
      </c>
      <c r="C12" s="28">
        <v>0.530763094715196</v>
      </c>
      <c r="D12" s="29">
        <v>0.52297589018361501</v>
      </c>
      <c r="E12" s="29">
        <v>0.51713342707262155</v>
      </c>
      <c r="F12" s="33">
        <v>0.61828803913651964</v>
      </c>
      <c r="G12" s="61">
        <f>AVERAGE(C12:E12)</f>
        <v>0.52362413732381086</v>
      </c>
      <c r="H12" s="28">
        <v>0.55440176502368155</v>
      </c>
      <c r="I12" s="29">
        <v>0.53201541548601583</v>
      </c>
      <c r="J12" s="29">
        <v>0.56910036041063583</v>
      </c>
      <c r="K12" s="29">
        <v>0.63003788838017127</v>
      </c>
      <c r="L12" s="61">
        <f t="shared" si="4"/>
        <v>0.57138885732512612</v>
      </c>
      <c r="M12" s="31">
        <f t="shared" si="0"/>
        <v>0.54258242986943883</v>
      </c>
      <c r="N12" s="31">
        <f t="shared" si="0"/>
        <v>0.52749565283481537</v>
      </c>
      <c r="O12" s="31">
        <f t="shared" si="0"/>
        <v>0.54311689374162864</v>
      </c>
      <c r="P12" s="34">
        <f>AVERAGE(F12)</f>
        <v>0.61828803913651964</v>
      </c>
      <c r="Q12" s="35">
        <f t="shared" si="2"/>
        <v>0.55787075389560059</v>
      </c>
      <c r="R12" s="32">
        <f t="shared" si="3"/>
        <v>0.54750649732446854</v>
      </c>
    </row>
    <row r="13" spans="2:18" ht="15" x14ac:dyDescent="0.4">
      <c r="B13" s="23" t="s">
        <v>94</v>
      </c>
      <c r="C13" s="28">
        <v>0.66264791226403752</v>
      </c>
      <c r="D13" s="29">
        <v>0.70760399113296923</v>
      </c>
      <c r="E13" s="29">
        <v>0.5913724519313559</v>
      </c>
      <c r="F13" s="29">
        <v>0.66255720535092266</v>
      </c>
      <c r="G13" s="30">
        <f t="shared" si="1"/>
        <v>0.65604539016982133</v>
      </c>
      <c r="H13" s="28">
        <v>0.6658332497258993</v>
      </c>
      <c r="I13" s="29">
        <v>0.6919821461209904</v>
      </c>
      <c r="J13" s="29">
        <v>0.61713570682559138</v>
      </c>
      <c r="K13" s="29">
        <v>0.64831932674880366</v>
      </c>
      <c r="L13" s="30">
        <f t="shared" si="4"/>
        <v>0.65581760735532124</v>
      </c>
      <c r="M13" s="31">
        <f t="shared" si="0"/>
        <v>0.66424058099496841</v>
      </c>
      <c r="N13" s="31">
        <f t="shared" si="0"/>
        <v>0.69979306862697976</v>
      </c>
      <c r="O13" s="31">
        <f t="shared" si="0"/>
        <v>0.60425407937847364</v>
      </c>
      <c r="P13" s="31">
        <f>AVERAGE(F13,K13)</f>
        <v>0.65543826604986322</v>
      </c>
      <c r="Q13" s="30">
        <f t="shared" si="2"/>
        <v>0.65593149876257129</v>
      </c>
      <c r="R13" s="32">
        <f t="shared" si="3"/>
        <v>0.65593149876257129</v>
      </c>
    </row>
    <row r="14" spans="2:18" ht="15" x14ac:dyDescent="0.4">
      <c r="B14" s="23" t="s">
        <v>95</v>
      </c>
      <c r="C14" s="28">
        <v>0.61527188004249156</v>
      </c>
      <c r="D14" s="29">
        <v>0.54281184523791148</v>
      </c>
      <c r="E14" s="29">
        <v>0.60237212259332817</v>
      </c>
      <c r="F14" s="33">
        <v>0.83264330433588374</v>
      </c>
      <c r="G14" s="61">
        <f>AVERAGE(C14:E14)</f>
        <v>0.58681861595791041</v>
      </c>
      <c r="H14" s="28">
        <v>0.60901922342140269</v>
      </c>
      <c r="I14" s="29">
        <v>0.50752093398258868</v>
      </c>
      <c r="J14" s="29">
        <v>0.63592638823826653</v>
      </c>
      <c r="K14" s="29">
        <v>0.70031541680634857</v>
      </c>
      <c r="L14" s="61">
        <f t="shared" si="4"/>
        <v>0.61319549061215151</v>
      </c>
      <c r="M14" s="31">
        <f t="shared" si="0"/>
        <v>0.61214555173194718</v>
      </c>
      <c r="N14" s="31">
        <f t="shared" si="0"/>
        <v>0.52516638961025008</v>
      </c>
      <c r="O14" s="31">
        <f t="shared" si="0"/>
        <v>0.61914925541579735</v>
      </c>
      <c r="P14" s="34">
        <f>AVERAGE(F14)</f>
        <v>0.83264330433588374</v>
      </c>
      <c r="Q14" s="35">
        <f t="shared" si="2"/>
        <v>0.64727612527346956</v>
      </c>
      <c r="R14" s="32">
        <f t="shared" si="3"/>
        <v>0.60000705328503101</v>
      </c>
    </row>
    <row r="15" spans="2:18" ht="15" x14ac:dyDescent="0.4">
      <c r="B15" s="23" t="s">
        <v>96</v>
      </c>
      <c r="C15" s="28">
        <v>1</v>
      </c>
      <c r="D15" s="29">
        <v>1</v>
      </c>
      <c r="E15" s="29">
        <v>0.93606879326531967</v>
      </c>
      <c r="F15" s="29">
        <v>0.98214945182384539</v>
      </c>
      <c r="G15" s="30">
        <f t="shared" si="1"/>
        <v>0.97955456127229135</v>
      </c>
      <c r="H15" s="28">
        <v>1</v>
      </c>
      <c r="I15" s="29">
        <v>1</v>
      </c>
      <c r="J15" s="29">
        <v>0.97182494249916274</v>
      </c>
      <c r="K15" s="29">
        <v>0.96804645847360216</v>
      </c>
      <c r="L15" s="30">
        <f t="shared" si="4"/>
        <v>0.98496785024319133</v>
      </c>
      <c r="M15" s="31">
        <f t="shared" si="0"/>
        <v>1</v>
      </c>
      <c r="N15" s="31">
        <f t="shared" si="0"/>
        <v>1</v>
      </c>
      <c r="O15" s="31">
        <f t="shared" si="0"/>
        <v>0.95394686788224115</v>
      </c>
      <c r="P15" s="31">
        <f>AVERAGE(F15,K15)</f>
        <v>0.97509795514872377</v>
      </c>
      <c r="Q15" s="30">
        <f t="shared" si="2"/>
        <v>0.98226120575774112</v>
      </c>
      <c r="R15" s="32">
        <f t="shared" si="3"/>
        <v>0.98226120575774134</v>
      </c>
    </row>
    <row r="16" spans="2:18" ht="15" x14ac:dyDescent="0.4">
      <c r="B16" s="23" t="s">
        <v>97</v>
      </c>
      <c r="C16" s="28">
        <v>0.78519851005809527</v>
      </c>
      <c r="D16" s="29">
        <v>0.80855007828413827</v>
      </c>
      <c r="E16" s="29">
        <v>0.70279527377769668</v>
      </c>
      <c r="F16" s="29">
        <v>0.78414856002910804</v>
      </c>
      <c r="G16" s="30">
        <f t="shared" si="1"/>
        <v>0.77017310553725959</v>
      </c>
      <c r="H16" s="28">
        <v>0.90109378248721528</v>
      </c>
      <c r="I16" s="29">
        <v>0.92122200305882107</v>
      </c>
      <c r="J16" s="29">
        <v>0.8355223823099871</v>
      </c>
      <c r="K16" s="29">
        <v>0.85025655540218359</v>
      </c>
      <c r="L16" s="30">
        <f t="shared" si="4"/>
        <v>0.87702368081455173</v>
      </c>
      <c r="M16" s="31">
        <f t="shared" si="0"/>
        <v>0.84314614627265527</v>
      </c>
      <c r="N16" s="31">
        <f t="shared" si="0"/>
        <v>0.86488604067147967</v>
      </c>
      <c r="O16" s="31">
        <f t="shared" si="0"/>
        <v>0.76915882804384195</v>
      </c>
      <c r="P16" s="31">
        <f>AVERAGE(F16,K16)</f>
        <v>0.81720255771564587</v>
      </c>
      <c r="Q16" s="30">
        <f t="shared" si="2"/>
        <v>0.82359839317590566</v>
      </c>
      <c r="R16" s="32">
        <f t="shared" si="3"/>
        <v>0.82359839317590566</v>
      </c>
    </row>
    <row r="17" spans="2:18" ht="15" x14ac:dyDescent="0.4">
      <c r="B17" s="23" t="s">
        <v>98</v>
      </c>
      <c r="C17" s="28">
        <v>0.71254084265897655</v>
      </c>
      <c r="D17" s="29">
        <v>0.68359237432675035</v>
      </c>
      <c r="E17" s="29">
        <v>0.64389695998992247</v>
      </c>
      <c r="F17" s="29">
        <v>0.72197315358386716</v>
      </c>
      <c r="G17" s="30">
        <f t="shared" si="1"/>
        <v>0.69050083263987916</v>
      </c>
      <c r="H17" s="28">
        <v>0.69501275706648358</v>
      </c>
      <c r="I17" s="29">
        <v>0.66466744899568575</v>
      </c>
      <c r="J17" s="29">
        <v>0.66309108616540424</v>
      </c>
      <c r="K17" s="29">
        <v>0.66187520404182698</v>
      </c>
      <c r="L17" s="30">
        <f t="shared" si="4"/>
        <v>0.67116162406735014</v>
      </c>
      <c r="M17" s="31">
        <f t="shared" si="0"/>
        <v>0.70377679986273001</v>
      </c>
      <c r="N17" s="31">
        <f t="shared" si="0"/>
        <v>0.67412991166121805</v>
      </c>
      <c r="O17" s="31">
        <f t="shared" si="0"/>
        <v>0.65349402307766336</v>
      </c>
      <c r="P17" s="31">
        <f>AVERAGE(F17,K17)</f>
        <v>0.69192417881284707</v>
      </c>
      <c r="Q17" s="30">
        <f t="shared" si="2"/>
        <v>0.68083122835361454</v>
      </c>
      <c r="R17" s="32">
        <f t="shared" si="3"/>
        <v>0.68083122835361465</v>
      </c>
    </row>
    <row r="18" spans="2:18" ht="15" x14ac:dyDescent="0.4">
      <c r="B18" s="23" t="s">
        <v>99</v>
      </c>
      <c r="C18" s="28">
        <v>0.70552711933828804</v>
      </c>
      <c r="D18" s="29">
        <v>0.67646440251824336</v>
      </c>
      <c r="E18" s="29">
        <v>0.68322636391667912</v>
      </c>
      <c r="F18" s="29">
        <v>0.76577125513132671</v>
      </c>
      <c r="G18" s="30">
        <f t="shared" si="1"/>
        <v>0.70774728522613439</v>
      </c>
      <c r="H18" s="28">
        <v>0.75175991780994011</v>
      </c>
      <c r="I18" s="29">
        <v>0.70927057563440321</v>
      </c>
      <c r="J18" s="29">
        <v>0.77292276857287712</v>
      </c>
      <c r="K18" s="29">
        <v>0.77928474602986275</v>
      </c>
      <c r="L18" s="30">
        <f t="shared" si="4"/>
        <v>0.75330950201177083</v>
      </c>
      <c r="M18" s="31">
        <f t="shared" si="0"/>
        <v>0.72864351857411402</v>
      </c>
      <c r="N18" s="31">
        <f t="shared" si="0"/>
        <v>0.69286748907632334</v>
      </c>
      <c r="O18" s="31">
        <f t="shared" si="0"/>
        <v>0.72807456624477807</v>
      </c>
      <c r="P18" s="31">
        <f>AVERAGE(F18,K18)</f>
        <v>0.77252800058059479</v>
      </c>
      <c r="Q18" s="30">
        <f t="shared" si="2"/>
        <v>0.73052839361895261</v>
      </c>
      <c r="R18" s="32">
        <f t="shared" si="3"/>
        <v>0.73052839361895261</v>
      </c>
    </row>
    <row r="19" spans="2:18" ht="15.5" thickBot="1" x14ac:dyDescent="0.45">
      <c r="B19" s="36" t="s">
        <v>100</v>
      </c>
      <c r="C19" s="37">
        <v>0.72371596902512114</v>
      </c>
      <c r="D19" s="38">
        <v>0.65809711351758704</v>
      </c>
      <c r="E19" s="38">
        <v>0.71966791127958263</v>
      </c>
      <c r="F19" s="39">
        <v>0.95061991281131142</v>
      </c>
      <c r="G19" s="60">
        <f>AVERAGE(C19:E19)</f>
        <v>0.70049366460743023</v>
      </c>
      <c r="H19" s="37">
        <v>0.78524675264323396</v>
      </c>
      <c r="I19" s="38">
        <v>0.68056112490210985</v>
      </c>
      <c r="J19" s="38">
        <v>0.82064280225298669</v>
      </c>
      <c r="K19" s="38">
        <v>0.8863468898179041</v>
      </c>
      <c r="L19" s="61">
        <f t="shared" si="4"/>
        <v>0.79319939240405857</v>
      </c>
      <c r="M19" s="40">
        <f t="shared" si="0"/>
        <v>0.75448136083417761</v>
      </c>
      <c r="N19" s="40">
        <f t="shared" si="0"/>
        <v>0.6693291192098485</v>
      </c>
      <c r="O19" s="40">
        <f t="shared" si="0"/>
        <v>0.77015535676628466</v>
      </c>
      <c r="P19" s="41">
        <f>AVERAGE(F19)</f>
        <v>0.95061991281131142</v>
      </c>
      <c r="Q19" s="42">
        <f>AVERAGE(M19:P19)</f>
        <v>0.78614643740540557</v>
      </c>
      <c r="R19" s="32">
        <f t="shared" si="3"/>
        <v>0.7468465285057444</v>
      </c>
    </row>
    <row r="22" spans="2:18" ht="15" x14ac:dyDescent="0.4">
      <c r="B22" s="20" t="s">
        <v>220</v>
      </c>
    </row>
    <row r="23" spans="2:18" ht="15.5" thickBot="1" x14ac:dyDescent="0.45">
      <c r="B23" s="19"/>
    </row>
    <row r="24" spans="2:18" ht="15" x14ac:dyDescent="0.4">
      <c r="B24" s="43"/>
      <c r="C24" s="82" t="s">
        <v>211</v>
      </c>
      <c r="D24" s="83"/>
      <c r="E24" s="83"/>
      <c r="F24" s="83"/>
      <c r="G24" s="84"/>
      <c r="H24" s="82" t="s">
        <v>212</v>
      </c>
      <c r="I24" s="83"/>
      <c r="J24" s="83"/>
      <c r="K24" s="83"/>
      <c r="L24" s="84"/>
      <c r="M24" s="83" t="s">
        <v>213</v>
      </c>
      <c r="N24" s="83"/>
      <c r="O24" s="83"/>
      <c r="P24" s="83"/>
      <c r="Q24" s="84"/>
      <c r="R24" s="22" t="s">
        <v>231</v>
      </c>
    </row>
    <row r="25" spans="2:18" ht="29" x14ac:dyDescent="0.4">
      <c r="B25" s="23" t="s">
        <v>0</v>
      </c>
      <c r="C25" s="24" t="s">
        <v>214</v>
      </c>
      <c r="D25" s="25" t="s">
        <v>215</v>
      </c>
      <c r="E25" s="25" t="s">
        <v>216</v>
      </c>
      <c r="F25" s="25" t="s">
        <v>217</v>
      </c>
      <c r="G25" s="26" t="s">
        <v>221</v>
      </c>
      <c r="H25" s="24" t="s">
        <v>214</v>
      </c>
      <c r="I25" s="25" t="s">
        <v>215</v>
      </c>
      <c r="J25" s="25" t="s">
        <v>216</v>
      </c>
      <c r="K25" s="25" t="s">
        <v>217</v>
      </c>
      <c r="L25" s="26" t="s">
        <v>221</v>
      </c>
      <c r="M25" s="25" t="s">
        <v>214</v>
      </c>
      <c r="N25" s="25" t="s">
        <v>215</v>
      </c>
      <c r="O25" s="25" t="s">
        <v>216</v>
      </c>
      <c r="P25" s="25" t="s">
        <v>217</v>
      </c>
      <c r="Q25" s="44" t="s">
        <v>221</v>
      </c>
      <c r="R25" s="22" t="s">
        <v>232</v>
      </c>
    </row>
    <row r="26" spans="2:18" ht="15" x14ac:dyDescent="0.4">
      <c r="B26" s="23" t="s">
        <v>88</v>
      </c>
      <c r="C26" s="28">
        <v>0.44365528937938131</v>
      </c>
      <c r="D26" s="29">
        <v>0.45849027682157445</v>
      </c>
      <c r="E26" s="29">
        <v>0.48580662358475929</v>
      </c>
      <c r="F26" s="33">
        <v>0.53305225739818995</v>
      </c>
      <c r="G26" s="45">
        <f>AVERAGE(C26:E26)</f>
        <v>0.46265072992857165</v>
      </c>
      <c r="H26" s="28">
        <v>0.46099355918204532</v>
      </c>
      <c r="I26" s="29">
        <v>0.459963180311936</v>
      </c>
      <c r="J26" s="29">
        <v>0.52647286815206451</v>
      </c>
      <c r="K26" s="33">
        <v>0.5876566612490105</v>
      </c>
      <c r="L26" s="45">
        <f>AVERAGE(H26:J26)</f>
        <v>0.48247653588201528</v>
      </c>
      <c r="M26" s="31">
        <f t="shared" ref="M26:P38" si="5">AVERAGE(C26,H26)</f>
        <v>0.45232442428071329</v>
      </c>
      <c r="N26" s="31">
        <f t="shared" si="5"/>
        <v>0.45922672856675523</v>
      </c>
      <c r="O26" s="31">
        <f t="shared" si="5"/>
        <v>0.50613974586841193</v>
      </c>
      <c r="P26" s="34">
        <f t="shared" si="5"/>
        <v>0.56035445932360028</v>
      </c>
      <c r="Q26" s="30">
        <f>AVERAGE(M26:O26)</f>
        <v>0.47256363290529341</v>
      </c>
      <c r="R26" s="46">
        <f>AVERAGE(G26,L26)</f>
        <v>0.47256363290529346</v>
      </c>
    </row>
    <row r="27" spans="2:18" ht="15" x14ac:dyDescent="0.4">
      <c r="B27" s="23" t="s">
        <v>89</v>
      </c>
      <c r="C27" s="28">
        <v>0.40028662322518738</v>
      </c>
      <c r="D27" s="33">
        <v>0.42716385039027205</v>
      </c>
      <c r="E27" s="29">
        <v>0.41899570154962024</v>
      </c>
      <c r="F27" s="33">
        <v>0.42724975836165063</v>
      </c>
      <c r="G27" s="45">
        <f>AVERAGE(C27,E27)</f>
        <v>0.40964116238740378</v>
      </c>
      <c r="H27" s="28">
        <v>0.46632489540214844</v>
      </c>
      <c r="I27" s="33">
        <v>0.50622956200942693</v>
      </c>
      <c r="J27" s="29">
        <v>0.49558777394125308</v>
      </c>
      <c r="K27" s="33">
        <v>0.45416078624311002</v>
      </c>
      <c r="L27" s="45">
        <f>AVERAGE(H27,J27)</f>
        <v>0.48095633467170074</v>
      </c>
      <c r="M27" s="31">
        <f t="shared" si="5"/>
        <v>0.43330575931366788</v>
      </c>
      <c r="N27" s="34">
        <f t="shared" si="5"/>
        <v>0.46669670619984949</v>
      </c>
      <c r="O27" s="31">
        <f t="shared" si="5"/>
        <v>0.45729173774543663</v>
      </c>
      <c r="P27" s="34">
        <f t="shared" si="5"/>
        <v>0.44070527230238032</v>
      </c>
      <c r="Q27" s="35">
        <f>AVERAGE(M27,O27)</f>
        <v>0.44529874852955226</v>
      </c>
      <c r="R27" s="46">
        <f t="shared" ref="R27:R38" si="6">AVERAGE(G27,L27)</f>
        <v>0.44529874852955226</v>
      </c>
    </row>
    <row r="28" spans="2:18" ht="15" x14ac:dyDescent="0.4">
      <c r="B28" s="23" t="s">
        <v>90</v>
      </c>
      <c r="C28" s="28">
        <v>0.57022969070725393</v>
      </c>
      <c r="D28" s="33">
        <v>0.63933410031877203</v>
      </c>
      <c r="E28" s="29">
        <v>0.63052282175404861</v>
      </c>
      <c r="F28" s="33">
        <v>0.74067614998225462</v>
      </c>
      <c r="G28" s="45">
        <f>AVERAGE(C28,E28)</f>
        <v>0.60037625623065127</v>
      </c>
      <c r="H28" s="28">
        <v>0.66806967002475093</v>
      </c>
      <c r="I28" s="33">
        <v>0.71873997399085499</v>
      </c>
      <c r="J28" s="29">
        <v>0.74159371503983362</v>
      </c>
      <c r="K28" s="33">
        <v>0.88911333085276234</v>
      </c>
      <c r="L28" s="45">
        <f>AVERAGE(H28,J28)</f>
        <v>0.70483169253229228</v>
      </c>
      <c r="M28" s="31">
        <f t="shared" si="5"/>
        <v>0.61914968036600238</v>
      </c>
      <c r="N28" s="34">
        <f t="shared" si="5"/>
        <v>0.67903703715481356</v>
      </c>
      <c r="O28" s="31">
        <f t="shared" si="5"/>
        <v>0.68605826839694117</v>
      </c>
      <c r="P28" s="34">
        <f t="shared" si="5"/>
        <v>0.81489474041750842</v>
      </c>
      <c r="Q28" s="35">
        <f>AVERAGE(M28,O28)</f>
        <v>0.65260397438147177</v>
      </c>
      <c r="R28" s="46">
        <f t="shared" si="6"/>
        <v>0.65260397438147177</v>
      </c>
    </row>
    <row r="29" spans="2:18" ht="15" x14ac:dyDescent="0.4">
      <c r="B29" s="23" t="s">
        <v>91</v>
      </c>
      <c r="C29" s="28">
        <v>0.57838206141381698</v>
      </c>
      <c r="D29" s="29">
        <v>0.64345723564867252</v>
      </c>
      <c r="E29" s="29">
        <v>0.5976523060115625</v>
      </c>
      <c r="F29" s="33">
        <v>0.6449602006817895</v>
      </c>
      <c r="G29" s="45">
        <f>AVERAGE(C29:E29)</f>
        <v>0.60649720102468396</v>
      </c>
      <c r="H29" s="28">
        <v>0.6210766028359227</v>
      </c>
      <c r="I29" s="29">
        <v>0.68984145454709822</v>
      </c>
      <c r="J29" s="29">
        <v>0.66288768732758108</v>
      </c>
      <c r="K29" s="33">
        <v>0.6832763984137864</v>
      </c>
      <c r="L29" s="45">
        <f>AVERAGE(H29:J29)</f>
        <v>0.65793524823686733</v>
      </c>
      <c r="M29" s="31">
        <f t="shared" si="5"/>
        <v>0.59972933212486979</v>
      </c>
      <c r="N29" s="31">
        <f t="shared" si="5"/>
        <v>0.66664934509788543</v>
      </c>
      <c r="O29" s="31">
        <f t="shared" si="5"/>
        <v>0.63026999666957173</v>
      </c>
      <c r="P29" s="34">
        <f t="shared" si="5"/>
        <v>0.66411829954778789</v>
      </c>
      <c r="Q29" s="30">
        <f>AVERAGE(M29:O29)</f>
        <v>0.63221622463077565</v>
      </c>
      <c r="R29" s="46">
        <f t="shared" si="6"/>
        <v>0.63221622463077565</v>
      </c>
    </row>
    <row r="30" spans="2:18" ht="15" x14ac:dyDescent="0.4">
      <c r="B30" s="23" t="s">
        <v>92</v>
      </c>
      <c r="C30" s="28">
        <v>0.55530085667469631</v>
      </c>
      <c r="D30" s="33">
        <v>0.57633517008506707</v>
      </c>
      <c r="E30" s="29">
        <v>0.57184670150194195</v>
      </c>
      <c r="F30" s="33">
        <v>0.56388967457766603</v>
      </c>
      <c r="G30" s="45">
        <f>AVERAGE(C30,E30)</f>
        <v>0.56357377908831907</v>
      </c>
      <c r="H30" s="28">
        <v>0.62294571412043076</v>
      </c>
      <c r="I30" s="29">
        <v>0.65956677419774279</v>
      </c>
      <c r="J30" s="29">
        <v>0.65885040022818619</v>
      </c>
      <c r="K30" s="33">
        <v>0.60370604465441946</v>
      </c>
      <c r="L30" s="45">
        <f t="shared" ref="L30" si="7">AVERAGE(H30:J30)</f>
        <v>0.64712096284878662</v>
      </c>
      <c r="M30" s="31">
        <f t="shared" si="5"/>
        <v>0.58912328539756353</v>
      </c>
      <c r="N30" s="47">
        <f>AVERAGE(I30)</f>
        <v>0.65956677419774279</v>
      </c>
      <c r="O30" s="31">
        <f t="shared" si="5"/>
        <v>0.61534855086506401</v>
      </c>
      <c r="P30" s="34">
        <f t="shared" si="5"/>
        <v>0.58379785961604269</v>
      </c>
      <c r="Q30" s="48">
        <f>AVERAGE(M30:O30)</f>
        <v>0.62134620348679015</v>
      </c>
      <c r="R30" s="46">
        <f t="shared" si="6"/>
        <v>0.60534737096855284</v>
      </c>
    </row>
    <row r="31" spans="2:18" ht="15" x14ac:dyDescent="0.4">
      <c r="B31" s="23" t="s">
        <v>93</v>
      </c>
      <c r="C31" s="28">
        <v>0.55807756889608295</v>
      </c>
      <c r="D31" s="29">
        <v>0.59989794779458872</v>
      </c>
      <c r="E31" s="29">
        <v>0.55529655652237409</v>
      </c>
      <c r="F31" s="33">
        <v>0.59032975233320983</v>
      </c>
      <c r="G31" s="45">
        <f>AVERAGE(C31:E31)</f>
        <v>0.57109069107101529</v>
      </c>
      <c r="H31" s="28">
        <v>0.62016402422734662</v>
      </c>
      <c r="I31" s="29">
        <v>0.65079801415853844</v>
      </c>
      <c r="J31" s="29">
        <v>0.63396637927157695</v>
      </c>
      <c r="K31" s="33">
        <v>0.71766725502140694</v>
      </c>
      <c r="L31" s="45">
        <f>AVERAGE(H31:J31)</f>
        <v>0.63497613921915397</v>
      </c>
      <c r="M31" s="31">
        <f t="shared" si="5"/>
        <v>0.58912079656171479</v>
      </c>
      <c r="N31" s="31">
        <f>AVERAGE(D31,I31)</f>
        <v>0.62534798097656363</v>
      </c>
      <c r="O31" s="31">
        <f t="shared" si="5"/>
        <v>0.59463146789697552</v>
      </c>
      <c r="P31" s="34">
        <f t="shared" si="5"/>
        <v>0.65399850367730838</v>
      </c>
      <c r="Q31" s="30">
        <f>AVERAGE(M31:O31)</f>
        <v>0.60303341514508457</v>
      </c>
      <c r="R31" s="46">
        <f t="shared" si="6"/>
        <v>0.60303341514508468</v>
      </c>
    </row>
    <row r="32" spans="2:18" ht="15" x14ac:dyDescent="0.4">
      <c r="B32" s="23" t="s">
        <v>94</v>
      </c>
      <c r="C32" s="28">
        <v>0.64892226239890638</v>
      </c>
      <c r="D32" s="29">
        <v>0.72123996148526259</v>
      </c>
      <c r="E32" s="29">
        <v>0.62194234687785643</v>
      </c>
      <c r="F32" s="33">
        <v>0.69574119808917534</v>
      </c>
      <c r="G32" s="45">
        <f>AVERAGE(C32:E32)</f>
        <v>0.66403485692067521</v>
      </c>
      <c r="H32" s="28">
        <v>0.7023394634922413</v>
      </c>
      <c r="I32" s="29">
        <v>0.75613526531119657</v>
      </c>
      <c r="J32" s="29">
        <v>0.69578863883200459</v>
      </c>
      <c r="K32" s="33">
        <v>0.83244574060249465</v>
      </c>
      <c r="L32" s="45">
        <f>AVERAGE(H32:J32)</f>
        <v>0.71808778921181415</v>
      </c>
      <c r="M32" s="31">
        <f t="shared" si="5"/>
        <v>0.67563086294557384</v>
      </c>
      <c r="N32" s="31">
        <f>AVERAGE(D32,I32)</f>
        <v>0.73868761339822964</v>
      </c>
      <c r="O32" s="31">
        <f t="shared" si="5"/>
        <v>0.65886549285493046</v>
      </c>
      <c r="P32" s="34">
        <f t="shared" si="5"/>
        <v>0.764093469345835</v>
      </c>
      <c r="Q32" s="30">
        <f>AVERAGE(M32:O32)</f>
        <v>0.69106132306624468</v>
      </c>
      <c r="R32" s="46">
        <f t="shared" si="6"/>
        <v>0.69106132306624468</v>
      </c>
    </row>
    <row r="33" spans="2:18" ht="15" x14ac:dyDescent="0.4">
      <c r="B33" s="23" t="s">
        <v>95</v>
      </c>
      <c r="C33" s="28">
        <v>0.57579143444599801</v>
      </c>
      <c r="D33" s="33">
        <v>0.49940643790808437</v>
      </c>
      <c r="E33" s="29">
        <v>0.58756167285970129</v>
      </c>
      <c r="F33" s="33">
        <v>0.55277110498128845</v>
      </c>
      <c r="G33" s="45">
        <f>AVERAGE(C33,E33)</f>
        <v>0.58167655365284965</v>
      </c>
      <c r="H33" s="28">
        <v>0.57410262989900096</v>
      </c>
      <c r="I33" s="33">
        <v>0.49281295103554928</v>
      </c>
      <c r="J33" s="29">
        <v>0.60483844941473786</v>
      </c>
      <c r="K33" s="33">
        <v>0.55964996658003496</v>
      </c>
      <c r="L33" s="45">
        <f>AVERAGE(H33,J33)</f>
        <v>0.58947053965686935</v>
      </c>
      <c r="M33" s="31">
        <f t="shared" si="5"/>
        <v>0.57494703217249943</v>
      </c>
      <c r="N33" s="34">
        <f>AVERAGE(D33,I33)</f>
        <v>0.49610969447181685</v>
      </c>
      <c r="O33" s="31">
        <f t="shared" si="5"/>
        <v>0.59620006113721957</v>
      </c>
      <c r="P33" s="34">
        <f t="shared" si="5"/>
        <v>0.55621053578066171</v>
      </c>
      <c r="Q33" s="35">
        <f>AVERAGE(M33,O33)</f>
        <v>0.5855735466548595</v>
      </c>
      <c r="R33" s="46">
        <f t="shared" si="6"/>
        <v>0.5855735466548595</v>
      </c>
    </row>
    <row r="34" spans="2:18" ht="15" x14ac:dyDescent="0.4">
      <c r="B34" s="23" t="s">
        <v>96</v>
      </c>
      <c r="C34" s="28">
        <v>1</v>
      </c>
      <c r="D34" s="29">
        <v>1</v>
      </c>
      <c r="E34" s="29">
        <v>0.93505425660582064</v>
      </c>
      <c r="F34" s="33">
        <v>0.93207856807085288</v>
      </c>
      <c r="G34" s="45">
        <f>AVERAGE(C34:E34)</f>
        <v>0.97835141886860688</v>
      </c>
      <c r="H34" s="28">
        <v>1</v>
      </c>
      <c r="I34" s="29">
        <v>1</v>
      </c>
      <c r="J34" s="29">
        <v>0.96012398204987881</v>
      </c>
      <c r="K34" s="33">
        <v>0.96353847005742821</v>
      </c>
      <c r="L34" s="45">
        <f>AVERAGE(H34:J34)</f>
        <v>0.98670799401662634</v>
      </c>
      <c r="M34" s="31">
        <f t="shared" si="5"/>
        <v>1</v>
      </c>
      <c r="N34" s="31">
        <f>AVERAGE(D34,I34)</f>
        <v>1</v>
      </c>
      <c r="O34" s="31">
        <f t="shared" si="5"/>
        <v>0.94758911932784973</v>
      </c>
      <c r="P34" s="34">
        <f t="shared" si="5"/>
        <v>0.94780851906414054</v>
      </c>
      <c r="Q34" s="30">
        <f>AVERAGE(M34:O34)</f>
        <v>0.9825297064426165</v>
      </c>
      <c r="R34" s="46">
        <f t="shared" si="6"/>
        <v>0.98252970644261661</v>
      </c>
    </row>
    <row r="35" spans="2:18" ht="15" x14ac:dyDescent="0.4">
      <c r="B35" s="23" t="s">
        <v>97</v>
      </c>
      <c r="C35" s="28">
        <v>0.76417954333352622</v>
      </c>
      <c r="D35" s="29">
        <v>0.81896695506304362</v>
      </c>
      <c r="E35" s="29">
        <v>0.75501824141475027</v>
      </c>
      <c r="F35" s="33">
        <v>0.78790089505458449</v>
      </c>
      <c r="G35" s="45">
        <f>AVERAGE(C35:E35)</f>
        <v>0.77938824660377337</v>
      </c>
      <c r="H35" s="28">
        <v>0.82318881689570689</v>
      </c>
      <c r="I35" s="29">
        <v>0.87020224065498752</v>
      </c>
      <c r="J35" s="29">
        <v>0.84732242738648267</v>
      </c>
      <c r="K35" s="33">
        <v>0.89687594740583854</v>
      </c>
      <c r="L35" s="45">
        <f>AVERAGE(H35:J35)</f>
        <v>0.84690449497905906</v>
      </c>
      <c r="M35" s="31">
        <f t="shared" si="5"/>
        <v>0.79368418011461661</v>
      </c>
      <c r="N35" s="31">
        <f>AVERAGE(D35,I35)</f>
        <v>0.84458459785901563</v>
      </c>
      <c r="O35" s="31">
        <f t="shared" si="5"/>
        <v>0.80117033440061647</v>
      </c>
      <c r="P35" s="34">
        <f t="shared" si="5"/>
        <v>0.84238842123021151</v>
      </c>
      <c r="Q35" s="30">
        <f>AVERAGE(M35:O35)</f>
        <v>0.81314637079141627</v>
      </c>
      <c r="R35" s="46">
        <f t="shared" si="6"/>
        <v>0.81314637079141616</v>
      </c>
    </row>
    <row r="36" spans="2:18" ht="15" x14ac:dyDescent="0.4">
      <c r="B36" s="23" t="s">
        <v>98</v>
      </c>
      <c r="C36" s="28">
        <v>0.64979734827661495</v>
      </c>
      <c r="D36" s="33">
        <v>0.59147243006837358</v>
      </c>
      <c r="E36" s="29">
        <v>0.62742486969375166</v>
      </c>
      <c r="F36" s="33">
        <v>0.57156996092822676</v>
      </c>
      <c r="G36" s="45">
        <f>AVERAGE(C36,E36)</f>
        <v>0.63861110898518336</v>
      </c>
      <c r="H36" s="28">
        <v>0.65059744062664648</v>
      </c>
      <c r="I36" s="29">
        <v>0.60282105674542519</v>
      </c>
      <c r="J36" s="29">
        <v>0.64694202385540023</v>
      </c>
      <c r="K36" s="33">
        <v>0.58305165776357548</v>
      </c>
      <c r="L36" s="45">
        <f>AVERAGE(H36:J36)</f>
        <v>0.63345350707582393</v>
      </c>
      <c r="M36" s="31">
        <f t="shared" si="5"/>
        <v>0.65019739445163072</v>
      </c>
      <c r="N36" s="47">
        <f>AVERAGE(I36)</f>
        <v>0.60282105674542519</v>
      </c>
      <c r="O36" s="31">
        <f t="shared" si="5"/>
        <v>0.63718344677457595</v>
      </c>
      <c r="P36" s="34">
        <f t="shared" si="5"/>
        <v>0.57731080934590118</v>
      </c>
      <c r="Q36" s="48">
        <f>AVERAGE(M36:O36)</f>
        <v>0.63006729932387728</v>
      </c>
      <c r="R36" s="46">
        <f t="shared" si="6"/>
        <v>0.6360323080305037</v>
      </c>
    </row>
    <row r="37" spans="2:18" ht="15" x14ac:dyDescent="0.4">
      <c r="B37" s="23" t="s">
        <v>99</v>
      </c>
      <c r="C37" s="28">
        <v>0.70753689555619692</v>
      </c>
      <c r="D37" s="29">
        <v>0.72420967541621506</v>
      </c>
      <c r="E37" s="29">
        <v>0.72424499110300322</v>
      </c>
      <c r="F37" s="33">
        <v>0.7668391533129878</v>
      </c>
      <c r="G37" s="45">
        <f>AVERAGE(C37:E37)</f>
        <v>0.71866385402513844</v>
      </c>
      <c r="H37" s="28">
        <v>0.78883149270540165</v>
      </c>
      <c r="I37" s="29">
        <v>0.79196036141265291</v>
      </c>
      <c r="J37" s="29">
        <v>0.83215582529062493</v>
      </c>
      <c r="K37" s="33">
        <v>0.93020846215009845</v>
      </c>
      <c r="L37" s="45">
        <f>AVERAGE(H37:J37)</f>
        <v>0.80431589313622653</v>
      </c>
      <c r="M37" s="31">
        <f t="shared" si="5"/>
        <v>0.74818419413079928</v>
      </c>
      <c r="N37" s="31">
        <f>AVERAGE(D37,I37)</f>
        <v>0.75808501841443399</v>
      </c>
      <c r="O37" s="31">
        <f t="shared" si="5"/>
        <v>0.77820040819681413</v>
      </c>
      <c r="P37" s="34">
        <f t="shared" si="5"/>
        <v>0.84852380773154312</v>
      </c>
      <c r="Q37" s="30">
        <f>AVERAGE(M37:O37)</f>
        <v>0.76148987358068254</v>
      </c>
      <c r="R37" s="46">
        <f t="shared" si="6"/>
        <v>0.76148987358068254</v>
      </c>
    </row>
    <row r="38" spans="2:18" ht="15.5" thickBot="1" x14ac:dyDescent="0.45">
      <c r="B38" s="36" t="s">
        <v>100</v>
      </c>
      <c r="C38" s="37">
        <v>0.6999425512440054</v>
      </c>
      <c r="D38" s="39">
        <v>0.61612609912324945</v>
      </c>
      <c r="E38" s="38">
        <v>0.70702810194767818</v>
      </c>
      <c r="F38" s="39">
        <v>0.6563530666588806</v>
      </c>
      <c r="G38" s="49">
        <f>AVERAGE(C38,E38)</f>
        <v>0.70348532659584184</v>
      </c>
      <c r="H38" s="37">
        <v>0.75509692692778652</v>
      </c>
      <c r="I38" s="39">
        <v>0.66816894943201655</v>
      </c>
      <c r="J38" s="38">
        <v>0.78168501907536503</v>
      </c>
      <c r="K38" s="39">
        <v>0.69923652922817903</v>
      </c>
      <c r="L38" s="49">
        <f>AVERAGE(H38,J38)</f>
        <v>0.76839097300157577</v>
      </c>
      <c r="M38" s="40">
        <f t="shared" si="5"/>
        <v>0.72751973908589596</v>
      </c>
      <c r="N38" s="41">
        <f>AVERAGE(D38,I38)</f>
        <v>0.642147524277633</v>
      </c>
      <c r="O38" s="40">
        <f t="shared" si="5"/>
        <v>0.74435656051152166</v>
      </c>
      <c r="P38" s="41">
        <f t="shared" si="5"/>
        <v>0.67779479794352981</v>
      </c>
      <c r="Q38" s="42">
        <f>AVERAGE(M38,O38)</f>
        <v>0.73593814979870875</v>
      </c>
      <c r="R38" s="46">
        <f t="shared" si="6"/>
        <v>0.73593814979870875</v>
      </c>
    </row>
  </sheetData>
  <mergeCells count="6">
    <mergeCell ref="C5:G5"/>
    <mergeCell ref="H5:L5"/>
    <mergeCell ref="M5:Q5"/>
    <mergeCell ref="C24:G24"/>
    <mergeCell ref="H24:L24"/>
    <mergeCell ref="M24:Q2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G39"/>
  <sheetViews>
    <sheetView workbookViewId="0">
      <selection activeCell="B2" sqref="B2:Q2"/>
    </sheetView>
  </sheetViews>
  <sheetFormatPr defaultRowHeight="14.5" x14ac:dyDescent="0.35"/>
  <sheetData>
    <row r="1" spans="1:33" s="2" customFormat="1" x14ac:dyDescent="0.35">
      <c r="A1" s="2" t="s">
        <v>51</v>
      </c>
    </row>
    <row r="2" spans="1:33" x14ac:dyDescent="0.35">
      <c r="B2" t="s">
        <v>52</v>
      </c>
      <c r="D2" t="s">
        <v>173</v>
      </c>
      <c r="F2" t="s">
        <v>174</v>
      </c>
      <c r="H2" t="s">
        <v>175</v>
      </c>
      <c r="J2" t="s">
        <v>53</v>
      </c>
      <c r="L2" t="s">
        <v>177</v>
      </c>
      <c r="N2" t="s">
        <v>178</v>
      </c>
      <c r="P2" t="s">
        <v>179</v>
      </c>
      <c r="R2" t="s">
        <v>49</v>
      </c>
      <c r="T2" t="s">
        <v>157</v>
      </c>
      <c r="V2" t="s">
        <v>158</v>
      </c>
      <c r="X2" t="s">
        <v>159</v>
      </c>
      <c r="Z2" t="s">
        <v>50</v>
      </c>
      <c r="AB2" t="s">
        <v>160</v>
      </c>
      <c r="AD2" t="s">
        <v>161</v>
      </c>
      <c r="AF2" t="s">
        <v>162</v>
      </c>
    </row>
    <row r="3" spans="1:33" x14ac:dyDescent="0.35">
      <c r="B3" t="s">
        <v>1</v>
      </c>
      <c r="C3" t="s">
        <v>2</v>
      </c>
      <c r="D3" t="s">
        <v>1</v>
      </c>
      <c r="E3" t="s">
        <v>2</v>
      </c>
      <c r="F3" t="s">
        <v>1</v>
      </c>
      <c r="G3" t="s">
        <v>2</v>
      </c>
      <c r="H3" t="s">
        <v>1</v>
      </c>
      <c r="I3" t="s">
        <v>2</v>
      </c>
      <c r="J3" t="s">
        <v>1</v>
      </c>
      <c r="K3" t="s">
        <v>2</v>
      </c>
      <c r="L3" t="s">
        <v>1</v>
      </c>
      <c r="M3" t="s">
        <v>2</v>
      </c>
      <c r="N3" t="s">
        <v>1</v>
      </c>
      <c r="O3" t="s">
        <v>2</v>
      </c>
      <c r="P3" t="s">
        <v>1</v>
      </c>
      <c r="Q3" t="s">
        <v>2</v>
      </c>
      <c r="R3" t="s">
        <v>1</v>
      </c>
      <c r="S3" t="s">
        <v>2</v>
      </c>
      <c r="T3" t="s">
        <v>1</v>
      </c>
      <c r="U3" t="s">
        <v>2</v>
      </c>
      <c r="V3" t="s">
        <v>1</v>
      </c>
      <c r="W3" t="s">
        <v>2</v>
      </c>
      <c r="X3" t="s">
        <v>1</v>
      </c>
      <c r="Y3" t="s">
        <v>2</v>
      </c>
      <c r="Z3" t="s">
        <v>1</v>
      </c>
      <c r="AA3" t="s">
        <v>2</v>
      </c>
      <c r="AB3" t="s">
        <v>1</v>
      </c>
      <c r="AC3" t="s">
        <v>2</v>
      </c>
      <c r="AD3" t="s">
        <v>1</v>
      </c>
      <c r="AE3" t="s">
        <v>2</v>
      </c>
      <c r="AF3" t="s">
        <v>1</v>
      </c>
      <c r="AG3" t="s">
        <v>2</v>
      </c>
    </row>
    <row r="4" spans="1:33" x14ac:dyDescent="0.35">
      <c r="A4" t="s">
        <v>3</v>
      </c>
    </row>
    <row r="5" spans="1:33" x14ac:dyDescent="0.35">
      <c r="A5" t="s">
        <v>4</v>
      </c>
      <c r="B5">
        <v>0.56899999999999995</v>
      </c>
      <c r="C5">
        <v>8.6199999999999992</v>
      </c>
      <c r="D5">
        <v>0.56799999999999995</v>
      </c>
      <c r="E5">
        <v>8.6240000000000006</v>
      </c>
      <c r="F5">
        <v>0.54600000000000004</v>
      </c>
      <c r="G5">
        <v>7.83</v>
      </c>
      <c r="H5">
        <v>0.58499999999999996</v>
      </c>
      <c r="I5">
        <v>9.2759999999999998</v>
      </c>
      <c r="J5">
        <v>0.40100000000000002</v>
      </c>
      <c r="K5">
        <v>5.702</v>
      </c>
      <c r="L5">
        <v>0.39900000000000002</v>
      </c>
      <c r="M5">
        <v>5.6769999999999996</v>
      </c>
      <c r="N5">
        <v>0.36199999999999999</v>
      </c>
      <c r="O5">
        <v>4.7389999999999999</v>
      </c>
      <c r="P5">
        <v>0.42799999999999999</v>
      </c>
      <c r="Q5">
        <v>6.4279999999999999</v>
      </c>
      <c r="R5">
        <v>0.44</v>
      </c>
      <c r="S5">
        <v>5.7770000000000001</v>
      </c>
      <c r="T5">
        <v>0.45700000000000002</v>
      </c>
      <c r="U5">
        <v>6.4219999999999997</v>
      </c>
      <c r="V5">
        <v>0.40699999999999997</v>
      </c>
      <c r="W5">
        <v>4.8099999999999996</v>
      </c>
      <c r="X5">
        <v>0.42499999999999999</v>
      </c>
      <c r="Y5">
        <v>5.633</v>
      </c>
      <c r="Z5">
        <v>0.51</v>
      </c>
      <c r="AA5">
        <v>6.1029999999999998</v>
      </c>
      <c r="AB5">
        <v>0.502</v>
      </c>
      <c r="AC5">
        <v>6.5529999999999999</v>
      </c>
      <c r="AD5">
        <v>0.45500000000000002</v>
      </c>
      <c r="AE5">
        <v>4.7910000000000004</v>
      </c>
      <c r="AF5">
        <v>0.51700000000000002</v>
      </c>
      <c r="AG5">
        <v>6.1619999999999999</v>
      </c>
    </row>
    <row r="6" spans="1:33" x14ac:dyDescent="0.35">
      <c r="A6" t="s">
        <v>5</v>
      </c>
      <c r="B6">
        <v>0.154</v>
      </c>
      <c r="C6">
        <v>5.2969999999999997</v>
      </c>
      <c r="D6">
        <v>0.155</v>
      </c>
      <c r="E6">
        <v>5.3369999999999997</v>
      </c>
      <c r="F6">
        <v>0.156</v>
      </c>
      <c r="G6">
        <v>5.0720000000000001</v>
      </c>
      <c r="H6">
        <v>0.153</v>
      </c>
      <c r="I6">
        <v>5.5170000000000003</v>
      </c>
      <c r="J6">
        <v>0.17</v>
      </c>
      <c r="K6">
        <v>5.6840000000000002</v>
      </c>
      <c r="L6">
        <v>0.17199999999999999</v>
      </c>
      <c r="M6">
        <v>5.7409999999999997</v>
      </c>
      <c r="N6">
        <v>0.17799999999999999</v>
      </c>
      <c r="O6">
        <v>5.62</v>
      </c>
      <c r="P6">
        <v>0.16600000000000001</v>
      </c>
      <c r="Q6">
        <v>5.8289999999999997</v>
      </c>
      <c r="R6">
        <v>0.11799999999999999</v>
      </c>
      <c r="S6">
        <v>2.6589999999999998</v>
      </c>
      <c r="T6">
        <v>0.111</v>
      </c>
      <c r="U6">
        <v>2.5129999999999999</v>
      </c>
      <c r="V6">
        <v>8.7999999999999995E-2</v>
      </c>
      <c r="W6">
        <v>1.7689999999999999</v>
      </c>
      <c r="X6">
        <v>0.13700000000000001</v>
      </c>
      <c r="Y6">
        <v>3.1440000000000001</v>
      </c>
      <c r="Z6">
        <v>0.115</v>
      </c>
      <c r="AA6">
        <v>2.1509999999999998</v>
      </c>
      <c r="AB6">
        <v>0.09</v>
      </c>
      <c r="AC6">
        <v>1.6439999999999999</v>
      </c>
      <c r="AD6">
        <v>8.5999999999999993E-2</v>
      </c>
      <c r="AE6">
        <v>1.43</v>
      </c>
      <c r="AF6">
        <v>0.11700000000000001</v>
      </c>
      <c r="AG6">
        <v>2.2789999999999999</v>
      </c>
    </row>
    <row r="7" spans="1:33" x14ac:dyDescent="0.35">
      <c r="A7" t="s">
        <v>6</v>
      </c>
      <c r="B7">
        <v>0.254</v>
      </c>
      <c r="C7">
        <v>4.1859999999999999</v>
      </c>
      <c r="D7">
        <v>0.253</v>
      </c>
      <c r="E7">
        <v>4.1820000000000004</v>
      </c>
      <c r="F7">
        <v>0.27300000000000002</v>
      </c>
      <c r="G7">
        <v>4.3040000000000003</v>
      </c>
      <c r="H7">
        <v>0.24</v>
      </c>
      <c r="I7">
        <v>4.0970000000000004</v>
      </c>
      <c r="J7">
        <v>0.38600000000000001</v>
      </c>
      <c r="K7">
        <v>6.5720000000000001</v>
      </c>
      <c r="L7">
        <v>0.38600000000000001</v>
      </c>
      <c r="M7">
        <v>6.5890000000000004</v>
      </c>
      <c r="N7">
        <v>0.41699999999999998</v>
      </c>
      <c r="O7">
        <v>6.569</v>
      </c>
      <c r="P7">
        <v>0.36399999999999999</v>
      </c>
      <c r="Q7">
        <v>6.5350000000000001</v>
      </c>
      <c r="R7">
        <v>0.41099999999999998</v>
      </c>
      <c r="S7">
        <v>6.3819999999999997</v>
      </c>
      <c r="T7">
        <v>0.4</v>
      </c>
      <c r="U7">
        <v>6.4480000000000004</v>
      </c>
      <c r="V7">
        <v>0.47899999999999998</v>
      </c>
      <c r="W7">
        <v>6.3949999999999996</v>
      </c>
      <c r="X7">
        <v>0.41199999999999998</v>
      </c>
      <c r="Y7">
        <v>6.2720000000000002</v>
      </c>
      <c r="Z7">
        <v>0.35</v>
      </c>
      <c r="AA7">
        <v>4.7560000000000002</v>
      </c>
      <c r="AB7">
        <v>0.36799999999999999</v>
      </c>
      <c r="AC7">
        <v>5.1379999999999999</v>
      </c>
      <c r="AD7">
        <v>0.438</v>
      </c>
      <c r="AE7">
        <v>5.1760000000000002</v>
      </c>
      <c r="AF7">
        <v>0.33700000000000002</v>
      </c>
      <c r="AG7">
        <v>4.5830000000000002</v>
      </c>
    </row>
    <row r="8" spans="1:33" x14ac:dyDescent="0.35">
      <c r="A8" t="s">
        <v>7</v>
      </c>
      <c r="B8">
        <v>-0.161</v>
      </c>
      <c r="C8">
        <v>-7.1829999999999998</v>
      </c>
      <c r="D8">
        <v>-0.16</v>
      </c>
      <c r="E8">
        <v>-7.125</v>
      </c>
      <c r="F8">
        <v>-0.158</v>
      </c>
      <c r="G8">
        <v>-6.702</v>
      </c>
      <c r="H8">
        <v>-0.16300000000000001</v>
      </c>
      <c r="I8">
        <v>-7.5529999999999999</v>
      </c>
      <c r="J8">
        <v>-0.14000000000000001</v>
      </c>
      <c r="K8">
        <v>-5.351</v>
      </c>
      <c r="L8">
        <v>-0.13800000000000001</v>
      </c>
      <c r="M8">
        <v>-5.29</v>
      </c>
      <c r="N8">
        <v>-0.13700000000000001</v>
      </c>
      <c r="O8">
        <v>-4.9909999999999997</v>
      </c>
      <c r="P8">
        <v>-0.14099999999999999</v>
      </c>
      <c r="Q8">
        <v>-5.6280000000000001</v>
      </c>
      <c r="R8">
        <v>-0.17799999999999999</v>
      </c>
      <c r="S8">
        <v>-5.6</v>
      </c>
      <c r="T8">
        <v>-0.183</v>
      </c>
      <c r="U8">
        <v>-6.1260000000000003</v>
      </c>
      <c r="V8">
        <v>-0.19500000000000001</v>
      </c>
      <c r="W8">
        <v>-5.5579999999999998</v>
      </c>
      <c r="X8">
        <v>-0.157</v>
      </c>
      <c r="Y8">
        <v>-4.5990000000000002</v>
      </c>
      <c r="Z8">
        <v>-0.153</v>
      </c>
      <c r="AA8">
        <v>-3.9420000000000002</v>
      </c>
      <c r="AB8">
        <v>-0.16200000000000001</v>
      </c>
      <c r="AC8">
        <v>-4.2869999999999999</v>
      </c>
      <c r="AD8">
        <v>-0.18</v>
      </c>
      <c r="AE8">
        <v>-4.2750000000000004</v>
      </c>
      <c r="AF8">
        <v>-0.113</v>
      </c>
      <c r="AG8">
        <v>-2.9950000000000001</v>
      </c>
    </row>
    <row r="9" spans="1:33" x14ac:dyDescent="0.35">
      <c r="A9" t="s">
        <v>8</v>
      </c>
      <c r="B9">
        <v>1.4E-2</v>
      </c>
      <c r="C9">
        <v>8.1820000000000004</v>
      </c>
      <c r="D9">
        <v>1.4E-2</v>
      </c>
      <c r="E9">
        <v>8.2620000000000005</v>
      </c>
      <c r="F9">
        <v>1.2999999999999999E-2</v>
      </c>
      <c r="G9">
        <v>6.9889999999999999</v>
      </c>
      <c r="H9">
        <v>1.4999999999999999E-2</v>
      </c>
      <c r="I9">
        <v>9.0250000000000004</v>
      </c>
      <c r="J9">
        <v>1.4999999999999999E-2</v>
      </c>
      <c r="K9">
        <v>8.8559999999999999</v>
      </c>
      <c r="L9">
        <v>1.4999999999999999E-2</v>
      </c>
      <c r="M9">
        <v>8.94</v>
      </c>
      <c r="N9">
        <v>1.4E-2</v>
      </c>
      <c r="O9">
        <v>7.625</v>
      </c>
      <c r="P9">
        <v>1.6E-2</v>
      </c>
      <c r="Q9">
        <v>9.7870000000000008</v>
      </c>
      <c r="R9">
        <v>1.4999999999999999E-2</v>
      </c>
      <c r="S9">
        <v>15.183</v>
      </c>
      <c r="T9">
        <v>1.4999999999999999E-2</v>
      </c>
      <c r="U9">
        <v>15.743</v>
      </c>
      <c r="V9">
        <v>1.4E-2</v>
      </c>
      <c r="W9">
        <v>11.962999999999999</v>
      </c>
      <c r="X9">
        <v>1.4999999999999999E-2</v>
      </c>
      <c r="Y9">
        <v>15.49</v>
      </c>
      <c r="Z9">
        <v>1.4E-2</v>
      </c>
      <c r="AA9">
        <v>11.904</v>
      </c>
      <c r="AB9">
        <v>1.4E-2</v>
      </c>
      <c r="AC9">
        <v>12.436</v>
      </c>
      <c r="AD9">
        <v>1.2999999999999999E-2</v>
      </c>
      <c r="AE9">
        <v>9.8330000000000002</v>
      </c>
      <c r="AF9">
        <v>1.4E-2</v>
      </c>
      <c r="AG9">
        <v>12.227</v>
      </c>
    </row>
    <row r="10" spans="1:33" x14ac:dyDescent="0.35">
      <c r="A10" t="s">
        <v>181</v>
      </c>
      <c r="B10">
        <v>-0.23799999999999999</v>
      </c>
      <c r="C10">
        <v>-1.7649999999999999</v>
      </c>
      <c r="D10">
        <v>-0.23799999999999999</v>
      </c>
      <c r="E10">
        <v>-1.77</v>
      </c>
      <c r="F10">
        <v>-7.3999999999999996E-2</v>
      </c>
      <c r="G10">
        <v>-0.51500000000000001</v>
      </c>
      <c r="H10">
        <v>-0.183</v>
      </c>
      <c r="I10">
        <v>-2.6110000000000002</v>
      </c>
      <c r="J10">
        <v>-0.32200000000000001</v>
      </c>
      <c r="K10">
        <v>-2.464</v>
      </c>
      <c r="L10">
        <v>-0.32300000000000001</v>
      </c>
      <c r="M10">
        <v>-2.4729999999999999</v>
      </c>
      <c r="N10">
        <v>-0.161</v>
      </c>
      <c r="O10">
        <v>-1.169</v>
      </c>
      <c r="P10">
        <v>-0.26800000000000002</v>
      </c>
      <c r="Q10">
        <v>-3.911</v>
      </c>
      <c r="R10">
        <v>0.186</v>
      </c>
      <c r="S10">
        <v>2.012</v>
      </c>
      <c r="T10">
        <v>6.9000000000000006E-2</v>
      </c>
      <c r="U10">
        <v>0.75</v>
      </c>
      <c r="V10">
        <v>0.15</v>
      </c>
      <c r="W10">
        <v>1.5109999999999999</v>
      </c>
      <c r="X10">
        <v>0.156</v>
      </c>
      <c r="Y10">
        <v>1.583</v>
      </c>
      <c r="Z10">
        <v>0.20499999999999999</v>
      </c>
      <c r="AA10">
        <v>1.6</v>
      </c>
      <c r="AB10">
        <v>0.13</v>
      </c>
      <c r="AC10">
        <v>1.262</v>
      </c>
      <c r="AD10">
        <v>9.8000000000000004E-2</v>
      </c>
      <c r="AE10">
        <v>0.78</v>
      </c>
      <c r="AF10">
        <v>0.215</v>
      </c>
      <c r="AG10">
        <v>1.806</v>
      </c>
    </row>
    <row r="11" spans="1:33" x14ac:dyDescent="0.35">
      <c r="A11" t="s">
        <v>182</v>
      </c>
      <c r="B11">
        <v>-7.6999999999999999E-2</v>
      </c>
      <c r="C11">
        <v>-0.57599999999999996</v>
      </c>
      <c r="D11">
        <v>-7.5999999999999998E-2</v>
      </c>
      <c r="E11">
        <v>-0.56999999999999995</v>
      </c>
      <c r="F11">
        <v>7.8E-2</v>
      </c>
      <c r="G11">
        <v>0.55300000000000005</v>
      </c>
      <c r="H11">
        <v>-1.6E-2</v>
      </c>
      <c r="I11">
        <v>-0.22500000000000001</v>
      </c>
      <c r="J11">
        <v>-0.19400000000000001</v>
      </c>
      <c r="K11">
        <v>-1.5009999999999999</v>
      </c>
      <c r="L11">
        <v>-0.19400000000000001</v>
      </c>
      <c r="M11">
        <v>-1.502</v>
      </c>
      <c r="N11">
        <v>-4.3999999999999997E-2</v>
      </c>
      <c r="O11">
        <v>-0.32200000000000001</v>
      </c>
      <c r="P11">
        <v>-0.13100000000000001</v>
      </c>
      <c r="Q11">
        <v>-1.97</v>
      </c>
      <c r="R11">
        <v>0.23100000000000001</v>
      </c>
      <c r="S11">
        <v>2.9089999999999998</v>
      </c>
      <c r="T11">
        <v>0.114</v>
      </c>
      <c r="U11">
        <v>1.329</v>
      </c>
      <c r="V11">
        <v>0.13700000000000001</v>
      </c>
      <c r="W11">
        <v>1.478</v>
      </c>
      <c r="X11">
        <v>0.22</v>
      </c>
      <c r="Y11">
        <v>2.4569999999999999</v>
      </c>
      <c r="Z11">
        <v>0.246</v>
      </c>
      <c r="AA11">
        <v>2.6960000000000002</v>
      </c>
      <c r="AB11">
        <v>0.12</v>
      </c>
      <c r="AC11">
        <v>1.2290000000000001</v>
      </c>
      <c r="AD11">
        <v>0.10199999999999999</v>
      </c>
      <c r="AE11">
        <v>0.96699999999999997</v>
      </c>
      <c r="AF11">
        <v>0.28100000000000003</v>
      </c>
      <c r="AG11">
        <v>2.8879999999999999</v>
      </c>
    </row>
    <row r="12" spans="1:33" x14ac:dyDescent="0.35">
      <c r="A12" t="s">
        <v>9</v>
      </c>
      <c r="B12">
        <v>2.8000000000000001E-2</v>
      </c>
      <c r="C12">
        <v>0.155</v>
      </c>
      <c r="D12">
        <v>2.9000000000000001E-2</v>
      </c>
      <c r="E12">
        <v>0.161</v>
      </c>
      <c r="F12">
        <v>0.32500000000000001</v>
      </c>
      <c r="G12">
        <v>1.4890000000000001</v>
      </c>
      <c r="H12">
        <v>7.6999999999999999E-2</v>
      </c>
      <c r="I12">
        <v>0.70099999999999996</v>
      </c>
      <c r="J12">
        <v>-7.2999999999999995E-2</v>
      </c>
      <c r="K12">
        <v>-0.39600000000000002</v>
      </c>
      <c r="L12">
        <v>-7.4999999999999997E-2</v>
      </c>
      <c r="M12">
        <v>-0.40600000000000003</v>
      </c>
      <c r="N12">
        <v>0.25900000000000001</v>
      </c>
      <c r="O12">
        <v>1.1759999999999999</v>
      </c>
      <c r="P12">
        <v>-4.4999999999999998E-2</v>
      </c>
      <c r="Q12">
        <v>-0.372</v>
      </c>
    </row>
    <row r="13" spans="1:33" x14ac:dyDescent="0.35">
      <c r="A13" t="s">
        <v>10</v>
      </c>
      <c r="B13">
        <v>-0.64800000000000002</v>
      </c>
      <c r="C13">
        <v>-4.2510000000000003</v>
      </c>
      <c r="D13">
        <v>-0.34899999999999998</v>
      </c>
      <c r="E13">
        <v>-2.3780000000000001</v>
      </c>
      <c r="F13">
        <v>-0.157</v>
      </c>
      <c r="G13">
        <v>-0.98299999999999998</v>
      </c>
      <c r="H13">
        <v>-0.26</v>
      </c>
      <c r="I13">
        <v>-2.585</v>
      </c>
      <c r="J13">
        <v>-0.66800000000000004</v>
      </c>
      <c r="K13">
        <v>-4.4969999999999999</v>
      </c>
      <c r="L13">
        <v>-0.36899999999999999</v>
      </c>
      <c r="M13">
        <v>-2.5830000000000002</v>
      </c>
      <c r="N13">
        <v>-0.17100000000000001</v>
      </c>
      <c r="O13">
        <v>-1.1040000000000001</v>
      </c>
      <c r="P13">
        <v>-0.28799999999999998</v>
      </c>
      <c r="Q13">
        <v>-2.9220000000000002</v>
      </c>
    </row>
    <row r="14" spans="1:33" x14ac:dyDescent="0.35">
      <c r="A14" t="s">
        <v>11</v>
      </c>
      <c r="B14">
        <v>-0.24299999999999999</v>
      </c>
      <c r="C14">
        <v>-1.589</v>
      </c>
      <c r="D14">
        <v>-0.24299999999999999</v>
      </c>
      <c r="E14">
        <v>-1.5860000000000001</v>
      </c>
      <c r="F14">
        <v>5.0999999999999997E-2</v>
      </c>
      <c r="G14">
        <v>0.27300000000000002</v>
      </c>
      <c r="H14">
        <v>-0.26300000000000001</v>
      </c>
      <c r="I14">
        <v>-2.786</v>
      </c>
      <c r="J14">
        <v>-0.377</v>
      </c>
      <c r="K14">
        <v>-2.4860000000000002</v>
      </c>
      <c r="L14">
        <v>-0.378</v>
      </c>
      <c r="M14">
        <v>-2.4990000000000001</v>
      </c>
      <c r="N14">
        <v>-8.1000000000000003E-2</v>
      </c>
      <c r="O14">
        <v>-0.439</v>
      </c>
      <c r="P14">
        <v>-0.39900000000000002</v>
      </c>
      <c r="Q14">
        <v>-4.1520000000000001</v>
      </c>
    </row>
    <row r="15" spans="1:33" x14ac:dyDescent="0.35">
      <c r="A15" t="s">
        <v>12</v>
      </c>
      <c r="B15">
        <v>-0.27800000000000002</v>
      </c>
      <c r="C15">
        <v>-1.927</v>
      </c>
      <c r="D15">
        <v>-0.27700000000000002</v>
      </c>
      <c r="E15">
        <v>-1.925</v>
      </c>
      <c r="F15">
        <v>6.9000000000000006E-2</v>
      </c>
      <c r="G15">
        <v>0.37</v>
      </c>
      <c r="H15">
        <v>-0.22</v>
      </c>
      <c r="I15">
        <v>-2.1110000000000002</v>
      </c>
      <c r="J15">
        <v>-0.38500000000000001</v>
      </c>
      <c r="K15">
        <v>-2.6280000000000001</v>
      </c>
      <c r="L15">
        <v>-0.38700000000000001</v>
      </c>
      <c r="M15">
        <v>-2.6459999999999999</v>
      </c>
      <c r="N15">
        <v>-1.7000000000000001E-2</v>
      </c>
      <c r="O15">
        <v>-9.2999999999999999E-2</v>
      </c>
      <c r="P15">
        <v>-0.34300000000000003</v>
      </c>
      <c r="Q15">
        <v>-3.1320000000000001</v>
      </c>
    </row>
    <row r="16" spans="1:33" x14ac:dyDescent="0.35">
      <c r="A16" t="s">
        <v>13</v>
      </c>
      <c r="B16">
        <v>-0.186</v>
      </c>
      <c r="C16">
        <v>-1.1830000000000001</v>
      </c>
      <c r="D16">
        <v>-0.152</v>
      </c>
      <c r="E16">
        <v>-0.97299999999999998</v>
      </c>
      <c r="F16">
        <v>0.13400000000000001</v>
      </c>
      <c r="G16">
        <v>0.80700000000000005</v>
      </c>
      <c r="H16">
        <v>-0.14899999999999999</v>
      </c>
      <c r="I16">
        <v>-1.369</v>
      </c>
      <c r="J16">
        <v>-0.30399999999999999</v>
      </c>
      <c r="K16">
        <v>-1.776</v>
      </c>
      <c r="L16">
        <v>-0.26800000000000002</v>
      </c>
      <c r="M16">
        <v>-1.577</v>
      </c>
      <c r="N16">
        <v>-1.7999999999999999E-2</v>
      </c>
      <c r="O16">
        <v>-9.6000000000000002E-2</v>
      </c>
      <c r="P16">
        <v>-0.248</v>
      </c>
      <c r="Q16">
        <v>-1.927</v>
      </c>
    </row>
    <row r="17" spans="1:33" x14ac:dyDescent="0.35">
      <c r="A17" t="s">
        <v>14</v>
      </c>
      <c r="B17">
        <v>-0.33300000000000002</v>
      </c>
      <c r="C17">
        <v>-1.9930000000000001</v>
      </c>
      <c r="D17">
        <v>-0.33100000000000002</v>
      </c>
      <c r="E17">
        <v>-1.986</v>
      </c>
      <c r="F17">
        <v>-9.7000000000000003E-2</v>
      </c>
      <c r="G17">
        <v>-0.53400000000000003</v>
      </c>
      <c r="H17">
        <v>-0.39100000000000001</v>
      </c>
      <c r="I17">
        <v>-3.5489999999999999</v>
      </c>
      <c r="J17">
        <v>-0.53100000000000003</v>
      </c>
      <c r="K17">
        <v>-2.948</v>
      </c>
      <c r="L17">
        <v>-0.53100000000000003</v>
      </c>
      <c r="M17">
        <v>-2.95</v>
      </c>
      <c r="N17">
        <v>-0.315</v>
      </c>
      <c r="O17">
        <v>-1.603</v>
      </c>
      <c r="P17">
        <v>-0.58599999999999997</v>
      </c>
      <c r="Q17">
        <v>-4.4820000000000002</v>
      </c>
    </row>
    <row r="18" spans="1:33" x14ac:dyDescent="0.35">
      <c r="A18" t="s">
        <v>15</v>
      </c>
      <c r="B18">
        <v>-0.314</v>
      </c>
      <c r="C18">
        <v>-2.073</v>
      </c>
      <c r="D18">
        <v>-0.312</v>
      </c>
      <c r="E18">
        <v>-2.0680000000000001</v>
      </c>
      <c r="F18">
        <v>-0.18099999999999999</v>
      </c>
      <c r="G18">
        <v>-0.97199999999999998</v>
      </c>
      <c r="H18">
        <v>-0.42</v>
      </c>
      <c r="I18">
        <v>-4.67</v>
      </c>
      <c r="J18">
        <v>-0.152</v>
      </c>
      <c r="K18">
        <v>-0.96199999999999997</v>
      </c>
      <c r="L18">
        <v>-0.14799999999999999</v>
      </c>
      <c r="M18">
        <v>-0.94099999999999995</v>
      </c>
      <c r="N18">
        <v>1.4E-2</v>
      </c>
      <c r="O18">
        <v>7.1999999999999995E-2</v>
      </c>
      <c r="P18">
        <v>-0.27800000000000002</v>
      </c>
      <c r="Q18">
        <v>-2.6989999999999998</v>
      </c>
    </row>
    <row r="19" spans="1:33" x14ac:dyDescent="0.35">
      <c r="A19" t="s">
        <v>16</v>
      </c>
      <c r="B19">
        <v>-0.76600000000000001</v>
      </c>
      <c r="C19">
        <v>-5.0389999999999997</v>
      </c>
      <c r="D19">
        <v>-0.58699999999999997</v>
      </c>
      <c r="E19">
        <v>-3.867</v>
      </c>
      <c r="F19">
        <v>-0.52400000000000002</v>
      </c>
      <c r="G19">
        <v>-3.347</v>
      </c>
      <c r="H19">
        <v>-0.82499999999999996</v>
      </c>
      <c r="I19">
        <v>-8.9030000000000005</v>
      </c>
      <c r="J19">
        <v>-0.872</v>
      </c>
      <c r="K19">
        <v>-5.77</v>
      </c>
      <c r="L19">
        <v>-0.69499999999999995</v>
      </c>
      <c r="M19">
        <v>-4.6100000000000003</v>
      </c>
      <c r="N19">
        <v>-0.63200000000000001</v>
      </c>
      <c r="O19">
        <v>-4.07</v>
      </c>
      <c r="P19">
        <v>-0.93500000000000005</v>
      </c>
      <c r="Q19">
        <v>-9.7840000000000007</v>
      </c>
    </row>
    <row r="20" spans="1:33" x14ac:dyDescent="0.35">
      <c r="A20" t="s">
        <v>17</v>
      </c>
      <c r="B20">
        <v>-0.53600000000000003</v>
      </c>
      <c r="C20">
        <v>-3.5419999999999998</v>
      </c>
      <c r="D20">
        <v>-0.53500000000000003</v>
      </c>
      <c r="E20">
        <v>-3.5459999999999998</v>
      </c>
      <c r="F20">
        <v>-0.46500000000000002</v>
      </c>
      <c r="G20">
        <v>-2.3370000000000002</v>
      </c>
      <c r="H20">
        <v>-0.41799999999999998</v>
      </c>
      <c r="I20">
        <v>-4.2169999999999996</v>
      </c>
      <c r="J20">
        <v>-0.68799999999999994</v>
      </c>
      <c r="K20">
        <v>-4.5010000000000003</v>
      </c>
      <c r="L20">
        <v>-0.68899999999999995</v>
      </c>
      <c r="M20">
        <v>-4.5190000000000001</v>
      </c>
      <c r="N20">
        <v>-0.628</v>
      </c>
      <c r="O20">
        <v>-3.1880000000000002</v>
      </c>
      <c r="P20">
        <v>-0.56799999999999995</v>
      </c>
      <c r="Q20">
        <v>-5.4059999999999997</v>
      </c>
    </row>
    <row r="21" spans="1:33" x14ac:dyDescent="0.35">
      <c r="A21" t="s">
        <v>18</v>
      </c>
      <c r="B21">
        <v>-0.44500000000000001</v>
      </c>
      <c r="C21">
        <v>-2.9729999999999999</v>
      </c>
      <c r="D21">
        <v>-0.44400000000000001</v>
      </c>
      <c r="E21">
        <v>-2.97</v>
      </c>
      <c r="F21">
        <v>-0.17199999999999999</v>
      </c>
      <c r="G21">
        <v>-1.038</v>
      </c>
      <c r="H21">
        <v>-0.49199999999999999</v>
      </c>
      <c r="I21">
        <v>-4.8570000000000002</v>
      </c>
      <c r="J21">
        <v>-0.46700000000000003</v>
      </c>
      <c r="K21">
        <v>-3.1030000000000002</v>
      </c>
      <c r="L21">
        <v>-0.46700000000000003</v>
      </c>
      <c r="M21">
        <v>-3.1080000000000001</v>
      </c>
      <c r="N21">
        <v>-0.16900000000000001</v>
      </c>
      <c r="O21">
        <v>-1.026</v>
      </c>
      <c r="P21">
        <v>-0.53200000000000003</v>
      </c>
      <c r="Q21">
        <v>-4.9969999999999999</v>
      </c>
    </row>
    <row r="22" spans="1:33" x14ac:dyDescent="0.35">
      <c r="A22" t="s">
        <v>19</v>
      </c>
      <c r="B22">
        <v>-0.51</v>
      </c>
      <c r="C22">
        <v>-3.1949999999999998</v>
      </c>
      <c r="D22">
        <v>-0.50900000000000001</v>
      </c>
      <c r="E22">
        <v>-3.1920000000000002</v>
      </c>
      <c r="F22">
        <v>-0.27700000000000002</v>
      </c>
      <c r="G22">
        <v>-1.48</v>
      </c>
      <c r="H22">
        <v>-0.42899999999999999</v>
      </c>
      <c r="I22">
        <v>-4.7919999999999998</v>
      </c>
      <c r="J22">
        <v>-0.55100000000000005</v>
      </c>
      <c r="K22">
        <v>-3.5459999999999998</v>
      </c>
      <c r="L22">
        <v>-0.54900000000000004</v>
      </c>
      <c r="M22">
        <v>-3.544</v>
      </c>
      <c r="N22">
        <v>-0.33400000000000002</v>
      </c>
      <c r="O22">
        <v>-1.8440000000000001</v>
      </c>
      <c r="P22">
        <v>-0.46</v>
      </c>
      <c r="Q22">
        <v>-5.2130000000000001</v>
      </c>
    </row>
    <row r="23" spans="1:33" x14ac:dyDescent="0.35">
      <c r="A23" t="s">
        <v>20</v>
      </c>
      <c r="B23">
        <v>-0.53200000000000003</v>
      </c>
      <c r="C23">
        <v>-3.4279999999999999</v>
      </c>
      <c r="D23">
        <v>-0.53</v>
      </c>
      <c r="E23">
        <v>-3.4209999999999998</v>
      </c>
      <c r="F23">
        <v>-0.434</v>
      </c>
      <c r="G23">
        <v>-2.4910000000000001</v>
      </c>
      <c r="H23">
        <v>-0.54100000000000004</v>
      </c>
      <c r="I23">
        <v>-5.4690000000000003</v>
      </c>
      <c r="J23">
        <v>-0.39800000000000002</v>
      </c>
      <c r="K23">
        <v>-2.419</v>
      </c>
      <c r="L23">
        <v>-0.39500000000000002</v>
      </c>
      <c r="M23">
        <v>-2.4049999999999998</v>
      </c>
      <c r="N23">
        <v>-0.25600000000000001</v>
      </c>
      <c r="O23">
        <v>-1.407</v>
      </c>
      <c r="P23">
        <v>-0.435</v>
      </c>
      <c r="Q23">
        <v>-3.78</v>
      </c>
    </row>
    <row r="24" spans="1:33" x14ac:dyDescent="0.35">
      <c r="A24" t="s">
        <v>21</v>
      </c>
      <c r="J24">
        <v>-0.97099999999999997</v>
      </c>
      <c r="K24">
        <v>-2.024</v>
      </c>
      <c r="L24">
        <v>-0.997</v>
      </c>
      <c r="M24">
        <v>-2.0819999999999999</v>
      </c>
      <c r="N24">
        <v>-1.1990000000000001</v>
      </c>
      <c r="O24">
        <v>-2.3199999999999998</v>
      </c>
      <c r="P24">
        <v>-0.84199999999999997</v>
      </c>
      <c r="Q24">
        <v>-1.835</v>
      </c>
      <c r="Z24">
        <v>0.47799999999999998</v>
      </c>
      <c r="AA24">
        <v>1.04</v>
      </c>
      <c r="AB24">
        <v>0.35</v>
      </c>
      <c r="AC24">
        <v>0.78</v>
      </c>
      <c r="AD24">
        <v>-0.13300000000000001</v>
      </c>
      <c r="AE24">
        <v>-0.252</v>
      </c>
      <c r="AF24">
        <v>0.91200000000000003</v>
      </c>
      <c r="AG24">
        <v>2.0699999999999998</v>
      </c>
    </row>
    <row r="25" spans="1:33" x14ac:dyDescent="0.35">
      <c r="A25" t="s">
        <v>22</v>
      </c>
      <c r="J25">
        <v>0.35699999999999998</v>
      </c>
      <c r="K25">
        <v>3.0819999999999999</v>
      </c>
      <c r="L25">
        <v>0.36499999999999999</v>
      </c>
      <c r="M25">
        <v>3.1589999999999998</v>
      </c>
      <c r="N25">
        <v>0.38700000000000001</v>
      </c>
      <c r="O25">
        <v>3.12</v>
      </c>
      <c r="P25">
        <v>0.34499999999999997</v>
      </c>
      <c r="Q25">
        <v>3.12</v>
      </c>
      <c r="Z25">
        <v>-0.20899999999999999</v>
      </c>
      <c r="AA25">
        <v>-1.78</v>
      </c>
      <c r="AB25">
        <v>-0.13100000000000001</v>
      </c>
      <c r="AC25">
        <v>-1.179</v>
      </c>
      <c r="AD25">
        <v>-0.109</v>
      </c>
      <c r="AE25">
        <v>-0.83</v>
      </c>
      <c r="AF25">
        <v>-0.35499999999999998</v>
      </c>
      <c r="AG25">
        <v>-3.129</v>
      </c>
    </row>
    <row r="26" spans="1:33" x14ac:dyDescent="0.35">
      <c r="A26" t="s">
        <v>23</v>
      </c>
      <c r="J26">
        <v>0.54700000000000004</v>
      </c>
      <c r="K26">
        <v>1.488</v>
      </c>
      <c r="L26">
        <v>0.56699999999999995</v>
      </c>
      <c r="M26">
        <v>1.5449999999999999</v>
      </c>
      <c r="N26">
        <v>0.70699999999999996</v>
      </c>
      <c r="O26">
        <v>1.798</v>
      </c>
      <c r="P26">
        <v>0.45800000000000002</v>
      </c>
      <c r="Q26">
        <v>1.298</v>
      </c>
      <c r="Z26">
        <v>-0.27900000000000003</v>
      </c>
      <c r="AA26">
        <v>-0.749</v>
      </c>
      <c r="AB26">
        <v>-0.224</v>
      </c>
      <c r="AC26">
        <v>-0.60799999999999998</v>
      </c>
      <c r="AD26">
        <v>0.124</v>
      </c>
      <c r="AE26">
        <v>0.28999999999999998</v>
      </c>
      <c r="AF26">
        <v>-0.52900000000000003</v>
      </c>
      <c r="AG26">
        <v>-1.49</v>
      </c>
    </row>
    <row r="27" spans="1:33" x14ac:dyDescent="0.35">
      <c r="A27" t="s">
        <v>24</v>
      </c>
      <c r="J27">
        <v>-3.1E-2</v>
      </c>
      <c r="K27">
        <v>-0.75700000000000001</v>
      </c>
      <c r="L27">
        <v>-3.3000000000000002E-2</v>
      </c>
      <c r="M27">
        <v>-0.80800000000000005</v>
      </c>
      <c r="N27">
        <v>-3.3000000000000002E-2</v>
      </c>
      <c r="O27">
        <v>-0.77800000000000002</v>
      </c>
      <c r="P27">
        <v>-2.7E-2</v>
      </c>
      <c r="Q27">
        <v>-0.68899999999999995</v>
      </c>
      <c r="Z27">
        <v>7.0000000000000007E-2</v>
      </c>
      <c r="AA27">
        <v>1.0960000000000001</v>
      </c>
      <c r="AB27">
        <v>0.05</v>
      </c>
      <c r="AC27">
        <v>0.84399999999999997</v>
      </c>
      <c r="AD27">
        <v>6.5000000000000002E-2</v>
      </c>
      <c r="AE27">
        <v>0.94799999999999995</v>
      </c>
      <c r="AF27">
        <v>0.14099999999999999</v>
      </c>
      <c r="AG27">
        <v>2.3450000000000002</v>
      </c>
    </row>
    <row r="28" spans="1:33" x14ac:dyDescent="0.35">
      <c r="A28" t="s">
        <v>25</v>
      </c>
      <c r="J28">
        <v>-0.3</v>
      </c>
      <c r="K28">
        <v>-3.2170000000000001</v>
      </c>
      <c r="L28">
        <v>-0.30599999999999999</v>
      </c>
      <c r="M28">
        <v>-3.2890000000000001</v>
      </c>
      <c r="N28">
        <v>-0.32</v>
      </c>
      <c r="O28">
        <v>-3.22</v>
      </c>
      <c r="P28">
        <v>-0.29699999999999999</v>
      </c>
      <c r="Q28">
        <v>-3.3239999999999998</v>
      </c>
      <c r="Z28">
        <v>0.16</v>
      </c>
      <c r="AA28">
        <v>1.597</v>
      </c>
      <c r="AB28">
        <v>0.11600000000000001</v>
      </c>
      <c r="AC28">
        <v>1.157</v>
      </c>
      <c r="AD28">
        <v>6.2E-2</v>
      </c>
      <c r="AE28">
        <v>0.55300000000000005</v>
      </c>
      <c r="AF28">
        <v>0.223</v>
      </c>
      <c r="AG28">
        <v>2.2690000000000001</v>
      </c>
    </row>
    <row r="29" spans="1:33" x14ac:dyDescent="0.35">
      <c r="A29" t="s">
        <v>26</v>
      </c>
      <c r="J29">
        <v>-0.156</v>
      </c>
      <c r="K29">
        <v>-0.55000000000000004</v>
      </c>
      <c r="L29">
        <v>-0.17</v>
      </c>
      <c r="M29">
        <v>-0.60099999999999998</v>
      </c>
      <c r="N29">
        <v>-0.27100000000000002</v>
      </c>
      <c r="O29">
        <v>-0.89700000000000002</v>
      </c>
      <c r="P29">
        <v>-8.7999999999999995E-2</v>
      </c>
      <c r="Q29">
        <v>-0.32300000000000001</v>
      </c>
      <c r="Z29">
        <v>9.5000000000000001E-2</v>
      </c>
      <c r="AA29">
        <v>0.313</v>
      </c>
      <c r="AB29">
        <v>8.5999999999999993E-2</v>
      </c>
      <c r="AC29">
        <v>0.28699999999999998</v>
      </c>
      <c r="AD29">
        <v>-0.106</v>
      </c>
      <c r="AE29">
        <v>-0.30099999999999999</v>
      </c>
      <c r="AF29">
        <v>0.27400000000000002</v>
      </c>
      <c r="AG29">
        <v>0.95</v>
      </c>
    </row>
    <row r="30" spans="1:33" x14ac:dyDescent="0.35">
      <c r="A30" t="s">
        <v>27</v>
      </c>
      <c r="B30">
        <v>-18.356999999999999</v>
      </c>
      <c r="C30">
        <v>-5.2679999999999998</v>
      </c>
      <c r="D30">
        <v>-18.547999999999998</v>
      </c>
      <c r="E30">
        <v>-5.3390000000000004</v>
      </c>
      <c r="F30">
        <v>-16.652000000000001</v>
      </c>
      <c r="G30">
        <v>-4.3680000000000003</v>
      </c>
      <c r="H30">
        <v>-19.917999999999999</v>
      </c>
      <c r="I30">
        <v>-5.9930000000000003</v>
      </c>
      <c r="J30">
        <v>-20.509</v>
      </c>
      <c r="K30">
        <v>-5.9089999999999998</v>
      </c>
      <c r="L30">
        <v>-20.698</v>
      </c>
      <c r="M30">
        <v>-5.9829999999999997</v>
      </c>
      <c r="N30">
        <v>-18.786000000000001</v>
      </c>
      <c r="O30">
        <v>-4.9619999999999997</v>
      </c>
      <c r="P30">
        <v>-22.117000000000001</v>
      </c>
      <c r="Q30">
        <v>-6.7089999999999996</v>
      </c>
      <c r="R30">
        <v>-20.492000000000001</v>
      </c>
      <c r="S30">
        <v>-10.316000000000001</v>
      </c>
      <c r="T30">
        <v>-20.715</v>
      </c>
      <c r="U30">
        <v>-10.708</v>
      </c>
      <c r="V30">
        <v>-18.161000000000001</v>
      </c>
      <c r="W30">
        <v>-7.806</v>
      </c>
      <c r="X30">
        <v>-21.620999999999999</v>
      </c>
      <c r="Y30">
        <v>-10.631</v>
      </c>
      <c r="Z30">
        <v>-18.262</v>
      </c>
      <c r="AA30">
        <v>-7.7939999999999996</v>
      </c>
      <c r="AB30">
        <v>-19.181000000000001</v>
      </c>
      <c r="AC30">
        <v>-8.2430000000000003</v>
      </c>
      <c r="AD30">
        <v>-16.876000000000001</v>
      </c>
      <c r="AE30">
        <v>-6.2469999999999999</v>
      </c>
      <c r="AF30">
        <v>-18.574999999999999</v>
      </c>
      <c r="AG30">
        <v>-8.0150000000000006</v>
      </c>
    </row>
    <row r="31" spans="1:33" x14ac:dyDescent="0.35">
      <c r="A31" t="s">
        <v>28</v>
      </c>
    </row>
    <row r="32" spans="1:33" x14ac:dyDescent="0.35">
      <c r="A32" t="s">
        <v>27</v>
      </c>
      <c r="R32">
        <v>-2.8860000000000001</v>
      </c>
      <c r="S32">
        <v>-13.536</v>
      </c>
      <c r="T32">
        <v>-2.9209999999999998</v>
      </c>
      <c r="U32">
        <v>-13.346</v>
      </c>
      <c r="V32">
        <v>-2.7069999999999999</v>
      </c>
      <c r="W32">
        <v>-11.961</v>
      </c>
      <c r="X32">
        <v>-3.09</v>
      </c>
      <c r="Y32">
        <v>-21.509</v>
      </c>
      <c r="Z32">
        <v>-2.7450000000000001</v>
      </c>
      <c r="AA32">
        <v>-9.5259999999999998</v>
      </c>
      <c r="AB32">
        <v>-2.6629999999999998</v>
      </c>
      <c r="AC32">
        <v>-6.5819999999999999</v>
      </c>
      <c r="AD32">
        <v>-2.7280000000000002</v>
      </c>
      <c r="AE32">
        <v>-10.840999999999999</v>
      </c>
      <c r="AF32">
        <v>-2.903</v>
      </c>
      <c r="AG32">
        <v>-11.948</v>
      </c>
    </row>
    <row r="33" spans="1:33" x14ac:dyDescent="0.35">
      <c r="A33" t="s">
        <v>29</v>
      </c>
    </row>
    <row r="34" spans="1:33" x14ac:dyDescent="0.35">
      <c r="A34" t="s">
        <v>27</v>
      </c>
      <c r="R34">
        <v>1.2030000000000001</v>
      </c>
      <c r="S34">
        <v>4.2729999999999997</v>
      </c>
      <c r="T34">
        <v>1.1639999999999999</v>
      </c>
      <c r="U34">
        <v>4</v>
      </c>
      <c r="V34">
        <v>0.94099999999999995</v>
      </c>
      <c r="W34">
        <v>2.9569999999999999</v>
      </c>
      <c r="X34">
        <v>1.0509999999999999</v>
      </c>
      <c r="Y34">
        <v>5.2750000000000004</v>
      </c>
      <c r="Z34">
        <v>1.399</v>
      </c>
      <c r="AA34">
        <v>3.8220000000000001</v>
      </c>
      <c r="AB34">
        <v>1.502</v>
      </c>
      <c r="AC34">
        <v>3.0030000000000001</v>
      </c>
      <c r="AD34">
        <v>0.92200000000000004</v>
      </c>
      <c r="AE34">
        <v>2.5659999999999998</v>
      </c>
      <c r="AF34">
        <v>1.319</v>
      </c>
      <c r="AG34">
        <v>4.1769999999999996</v>
      </c>
    </row>
    <row r="35" spans="1:33" x14ac:dyDescent="0.35">
      <c r="A35" t="s">
        <v>30</v>
      </c>
    </row>
    <row r="36" spans="1:33" x14ac:dyDescent="0.35">
      <c r="A36" t="s">
        <v>27</v>
      </c>
      <c r="R36">
        <v>0.33100000000000002</v>
      </c>
      <c r="S36">
        <v>5.1719999999999997</v>
      </c>
      <c r="T36">
        <v>0.28199999999999997</v>
      </c>
      <c r="U36">
        <v>4.92</v>
      </c>
      <c r="V36">
        <v>0.32100000000000001</v>
      </c>
      <c r="W36">
        <v>4.0659999999999998</v>
      </c>
      <c r="X36">
        <v>0.497</v>
      </c>
      <c r="Y36">
        <v>4.1989999999999998</v>
      </c>
      <c r="Z36">
        <v>0.33300000000000002</v>
      </c>
      <c r="AA36">
        <v>3.806</v>
      </c>
      <c r="AB36">
        <v>0.22800000000000001</v>
      </c>
      <c r="AC36">
        <v>1.9990000000000001</v>
      </c>
      <c r="AD36">
        <v>0.34</v>
      </c>
      <c r="AE36">
        <v>3.6309999999999998</v>
      </c>
      <c r="AF36">
        <v>0.38600000000000001</v>
      </c>
      <c r="AG36">
        <v>4.2619999999999996</v>
      </c>
    </row>
    <row r="37" spans="1:33" x14ac:dyDescent="0.35">
      <c r="A37" t="s">
        <v>31</v>
      </c>
      <c r="B37">
        <v>1010</v>
      </c>
      <c r="D37">
        <v>1010</v>
      </c>
      <c r="F37">
        <v>1010</v>
      </c>
      <c r="H37">
        <v>1010</v>
      </c>
      <c r="J37">
        <v>1010</v>
      </c>
      <c r="L37">
        <v>1010</v>
      </c>
      <c r="N37">
        <v>1010</v>
      </c>
      <c r="P37">
        <v>1010</v>
      </c>
      <c r="R37">
        <v>1010</v>
      </c>
      <c r="T37">
        <v>1010</v>
      </c>
      <c r="V37">
        <v>1010</v>
      </c>
      <c r="X37">
        <v>1010</v>
      </c>
      <c r="Z37">
        <v>1010</v>
      </c>
      <c r="AB37">
        <v>1010</v>
      </c>
      <c r="AD37">
        <v>1010</v>
      </c>
      <c r="AF37">
        <v>1010</v>
      </c>
    </row>
    <row r="38" spans="1:33" x14ac:dyDescent="0.35">
      <c r="A38" t="s">
        <v>32</v>
      </c>
      <c r="B38">
        <v>0.99199999999999999</v>
      </c>
      <c r="D38">
        <v>0.99199999999999999</v>
      </c>
      <c r="F38">
        <v>0.99099999999999999</v>
      </c>
      <c r="H38">
        <v>0.99199999999999999</v>
      </c>
      <c r="J38">
        <v>0.99199999999999999</v>
      </c>
      <c r="L38">
        <v>0.99199999999999999</v>
      </c>
      <c r="N38">
        <v>0.99099999999999999</v>
      </c>
      <c r="P38">
        <v>0.99199999999999999</v>
      </c>
    </row>
    <row r="39" spans="1:33" x14ac:dyDescent="0.35">
      <c r="A39" t="s">
        <v>33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72"/>
  <sheetViews>
    <sheetView workbookViewId="0">
      <selection activeCell="G4" sqref="G4"/>
    </sheetView>
  </sheetViews>
  <sheetFormatPr defaultRowHeight="14.5" x14ac:dyDescent="0.35"/>
  <cols>
    <col min="3" max="10" width="10.54296875" style="1" customWidth="1"/>
  </cols>
  <sheetData>
    <row r="1" spans="1:10" x14ac:dyDescent="0.35">
      <c r="A1" s="2" t="s">
        <v>47</v>
      </c>
    </row>
    <row r="3" spans="1:10" x14ac:dyDescent="0.35">
      <c r="A3" t="s">
        <v>0</v>
      </c>
      <c r="B3" t="s">
        <v>55</v>
      </c>
      <c r="C3" s="1" t="s">
        <v>49</v>
      </c>
      <c r="D3" s="1" t="s">
        <v>157</v>
      </c>
      <c r="E3" s="1" t="s">
        <v>158</v>
      </c>
      <c r="F3" s="1" t="s">
        <v>159</v>
      </c>
      <c r="G3" s="1" t="s">
        <v>50</v>
      </c>
      <c r="H3" s="1" t="s">
        <v>160</v>
      </c>
      <c r="I3" s="1" t="s">
        <v>161</v>
      </c>
      <c r="J3" s="1" t="s">
        <v>162</v>
      </c>
    </row>
    <row r="4" spans="1:10" x14ac:dyDescent="0.35">
      <c r="A4" t="s">
        <v>34</v>
      </c>
      <c r="B4" t="s">
        <v>88</v>
      </c>
      <c r="C4">
        <v>0.47129875421524048</v>
      </c>
      <c r="D4">
        <v>0.54192686080932617</v>
      </c>
      <c r="E4">
        <v>0.57084810733795166</v>
      </c>
      <c r="F4">
        <v>0.44843140244483948</v>
      </c>
      <c r="G4">
        <v>0.47651585936546326</v>
      </c>
      <c r="H4">
        <v>0.54331362247467041</v>
      </c>
      <c r="I4">
        <v>0.59085053205490112</v>
      </c>
      <c r="J4">
        <v>0.48060113191604614</v>
      </c>
    </row>
    <row r="5" spans="1:10" x14ac:dyDescent="0.35">
      <c r="A5" t="s">
        <v>35</v>
      </c>
      <c r="B5" t="s">
        <v>89</v>
      </c>
      <c r="C5">
        <v>0.45374813675880432</v>
      </c>
      <c r="D5">
        <v>0.52096009254455566</v>
      </c>
      <c r="E5">
        <v>0.42073589563369751</v>
      </c>
      <c r="F5">
        <v>0.40221723914146423</v>
      </c>
      <c r="G5">
        <v>0.43045616149902344</v>
      </c>
      <c r="H5">
        <v>0.50781208276748657</v>
      </c>
      <c r="I5">
        <v>0.39665359258651733</v>
      </c>
      <c r="J5">
        <v>0.434114009141922</v>
      </c>
    </row>
    <row r="6" spans="1:10" x14ac:dyDescent="0.35">
      <c r="A6" t="s">
        <v>36</v>
      </c>
      <c r="B6" t="s">
        <v>90</v>
      </c>
      <c r="C6">
        <v>0.93464517593383789</v>
      </c>
      <c r="D6">
        <v>0.80930566787719727</v>
      </c>
      <c r="E6">
        <v>0.77176362276077271</v>
      </c>
      <c r="F6">
        <v>0.60114216804504395</v>
      </c>
      <c r="G6">
        <v>0.9293937087059021</v>
      </c>
      <c r="H6">
        <v>0.79837459325790405</v>
      </c>
      <c r="I6">
        <v>0.80210345983505249</v>
      </c>
      <c r="J6">
        <v>0.66937810182571411</v>
      </c>
    </row>
    <row r="7" spans="1:10" x14ac:dyDescent="0.35">
      <c r="A7" t="s">
        <v>37</v>
      </c>
      <c r="B7" t="s">
        <v>91</v>
      </c>
      <c r="C7">
        <v>0.59953874349594116</v>
      </c>
      <c r="D7">
        <v>0.68611133098602295</v>
      </c>
      <c r="E7">
        <v>0.57402676343917847</v>
      </c>
      <c r="F7">
        <v>0.57952433824539185</v>
      </c>
      <c r="G7">
        <v>0.57540595531463623</v>
      </c>
      <c r="H7">
        <v>0.67412698268890381</v>
      </c>
      <c r="I7">
        <v>0.57166504859924316</v>
      </c>
      <c r="J7">
        <v>0.59703743457794189</v>
      </c>
    </row>
    <row r="8" spans="1:10" x14ac:dyDescent="0.35">
      <c r="A8" t="s">
        <v>38</v>
      </c>
      <c r="B8" t="s">
        <v>92</v>
      </c>
      <c r="C8">
        <v>0.60644519329071045</v>
      </c>
      <c r="D8">
        <v>0.69494187831878662</v>
      </c>
      <c r="E8">
        <v>0.55402576923370361</v>
      </c>
      <c r="F8">
        <v>0.53871691226959229</v>
      </c>
      <c r="G8">
        <v>0.58726519346237183</v>
      </c>
      <c r="H8">
        <v>0.69439238309860229</v>
      </c>
      <c r="I8">
        <v>0.52889537811279297</v>
      </c>
      <c r="J8">
        <v>0.57187432050704956</v>
      </c>
    </row>
    <row r="9" spans="1:10" x14ac:dyDescent="0.35">
      <c r="A9" t="s">
        <v>39</v>
      </c>
      <c r="B9" t="s">
        <v>93</v>
      </c>
      <c r="C9">
        <v>0.58157408237457275</v>
      </c>
      <c r="D9">
        <v>0.63753825426101685</v>
      </c>
      <c r="E9">
        <v>0.53423875570297241</v>
      </c>
      <c r="F9">
        <v>0.50799065828323364</v>
      </c>
      <c r="G9">
        <v>0.64083331823348999</v>
      </c>
      <c r="H9">
        <v>0.708962082862854</v>
      </c>
      <c r="I9">
        <v>0.61232393980026245</v>
      </c>
      <c r="J9">
        <v>0.60102385282516479</v>
      </c>
    </row>
    <row r="10" spans="1:10" x14ac:dyDescent="0.35">
      <c r="A10" t="s">
        <v>40</v>
      </c>
      <c r="B10" t="s">
        <v>94</v>
      </c>
      <c r="C10">
        <v>0.60969400405883789</v>
      </c>
      <c r="D10">
        <v>0.69802111387252808</v>
      </c>
      <c r="E10">
        <v>0.592964768409729</v>
      </c>
      <c r="F10">
        <v>0.58902645111083984</v>
      </c>
      <c r="G10">
        <v>0.64039909839630127</v>
      </c>
      <c r="H10">
        <v>0.75802969932556152</v>
      </c>
      <c r="I10">
        <v>0.62751805782318115</v>
      </c>
      <c r="J10">
        <v>0.65282028913497925</v>
      </c>
    </row>
    <row r="11" spans="1:10" x14ac:dyDescent="0.35">
      <c r="A11" t="s">
        <v>41</v>
      </c>
      <c r="B11" t="s">
        <v>95</v>
      </c>
      <c r="C11">
        <v>0.64783316850662231</v>
      </c>
      <c r="D11">
        <v>0.75031113624572754</v>
      </c>
      <c r="E11">
        <v>0.71398049592971802</v>
      </c>
      <c r="F11">
        <v>0.65587294101715088</v>
      </c>
      <c r="G11">
        <v>0.68134808540344238</v>
      </c>
      <c r="H11">
        <v>0.77035969495773315</v>
      </c>
      <c r="I11">
        <v>0.72038149833679199</v>
      </c>
      <c r="J11">
        <v>0.76958727836608887</v>
      </c>
    </row>
    <row r="12" spans="1:10" x14ac:dyDescent="0.35">
      <c r="A12" t="s">
        <v>42</v>
      </c>
      <c r="B12" t="s">
        <v>96</v>
      </c>
      <c r="C12">
        <v>0.97258955240249634</v>
      </c>
      <c r="D12">
        <v>0.9517744779586792</v>
      </c>
      <c r="E12">
        <v>0.96967476606369019</v>
      </c>
      <c r="F12">
        <v>0.95214974880218506</v>
      </c>
      <c r="G12">
        <v>0.96827638149261475</v>
      </c>
      <c r="H12">
        <v>0.96382671594619751</v>
      </c>
      <c r="I12">
        <v>0.96325874328613281</v>
      </c>
      <c r="J12">
        <v>0.96677178144454956</v>
      </c>
    </row>
    <row r="13" spans="1:10" x14ac:dyDescent="0.35">
      <c r="A13" t="s">
        <v>43</v>
      </c>
      <c r="B13" t="s">
        <v>97</v>
      </c>
      <c r="C13">
        <v>0.77100163698196411</v>
      </c>
      <c r="D13">
        <v>0.87992960214614868</v>
      </c>
      <c r="E13">
        <v>0.89151763916015625</v>
      </c>
      <c r="F13">
        <v>0.65521663427352905</v>
      </c>
      <c r="G13">
        <v>0.78839367628097534</v>
      </c>
      <c r="H13">
        <v>0.92352759838104248</v>
      </c>
      <c r="I13">
        <v>0.91467463970184326</v>
      </c>
      <c r="J13">
        <v>0.7039799690246582</v>
      </c>
    </row>
    <row r="14" spans="1:10" x14ac:dyDescent="0.35">
      <c r="A14" t="s">
        <v>44</v>
      </c>
      <c r="B14" t="s">
        <v>98</v>
      </c>
      <c r="C14">
        <v>0.68515557050704956</v>
      </c>
      <c r="D14">
        <v>0.78903102874755859</v>
      </c>
      <c r="E14">
        <v>0.64004778861999512</v>
      </c>
      <c r="F14">
        <v>0.66070550680160522</v>
      </c>
      <c r="G14">
        <v>0.68147373199462891</v>
      </c>
      <c r="H14">
        <v>0.79650670289993286</v>
      </c>
      <c r="I14">
        <v>0.6044127345085144</v>
      </c>
      <c r="J14">
        <v>0.68915277719497681</v>
      </c>
    </row>
    <row r="15" spans="1:10" x14ac:dyDescent="0.35">
      <c r="A15" t="s">
        <v>45</v>
      </c>
      <c r="B15" t="s">
        <v>99</v>
      </c>
      <c r="C15">
        <v>0.79682189226150513</v>
      </c>
      <c r="D15">
        <v>0.91408318281173706</v>
      </c>
      <c r="E15">
        <v>0.81167459487915039</v>
      </c>
      <c r="F15">
        <v>0.67598539590835571</v>
      </c>
      <c r="G15">
        <v>0.78705453872680664</v>
      </c>
      <c r="H15">
        <v>0.90036338567733765</v>
      </c>
      <c r="I15">
        <v>0.83865702152252197</v>
      </c>
      <c r="J15">
        <v>0.67967182397842407</v>
      </c>
    </row>
    <row r="16" spans="1:10" x14ac:dyDescent="0.35">
      <c r="A16" t="s">
        <v>46</v>
      </c>
      <c r="B16" t="s">
        <v>100</v>
      </c>
      <c r="C16">
        <v>0.8076205849647522</v>
      </c>
      <c r="D16">
        <v>0.93375253677368164</v>
      </c>
      <c r="E16">
        <v>0.93162500858306885</v>
      </c>
      <c r="F16">
        <v>0.74135643243789673</v>
      </c>
      <c r="G16">
        <v>0.82331746816635132</v>
      </c>
      <c r="H16">
        <v>0.93856817483901978</v>
      </c>
      <c r="I16">
        <v>0.90035420656204224</v>
      </c>
      <c r="J16">
        <v>0.85260868072509766</v>
      </c>
    </row>
    <row r="17" spans="2:10" x14ac:dyDescent="0.35">
      <c r="B17" t="s">
        <v>101</v>
      </c>
      <c r="C17">
        <v>0.78295326232910156</v>
      </c>
      <c r="D17">
        <v>0.80041581392288208</v>
      </c>
      <c r="E17">
        <v>0.80700218677520752</v>
      </c>
      <c r="F17">
        <v>0.67757654190063477</v>
      </c>
      <c r="G17">
        <v>0.80137008428573608</v>
      </c>
      <c r="H17">
        <v>0.85260999202728271</v>
      </c>
      <c r="I17">
        <v>0.76550805568695068</v>
      </c>
      <c r="J17">
        <v>0.77761971950531006</v>
      </c>
    </row>
    <row r="18" spans="2:10" x14ac:dyDescent="0.35">
      <c r="B18" t="s">
        <v>102</v>
      </c>
      <c r="C18">
        <v>0.86079126596450806</v>
      </c>
      <c r="D18">
        <v>0.88035041093826294</v>
      </c>
      <c r="E18">
        <v>0.85857683420181274</v>
      </c>
      <c r="F18">
        <v>0.74244368076324463</v>
      </c>
      <c r="G18">
        <v>0.88321876525878906</v>
      </c>
      <c r="H18">
        <v>0.93627476692199707</v>
      </c>
      <c r="I18">
        <v>0.81903666257858276</v>
      </c>
      <c r="J18">
        <v>0.82298749685287476</v>
      </c>
    </row>
    <row r="19" spans="2:10" x14ac:dyDescent="0.35">
      <c r="B19" t="s">
        <v>103</v>
      </c>
      <c r="C19">
        <v>0.6278531551361084</v>
      </c>
      <c r="D19">
        <v>0.64171189069747925</v>
      </c>
      <c r="E19">
        <v>0.62444859743118286</v>
      </c>
      <c r="F19">
        <v>0.54483866691589355</v>
      </c>
      <c r="G19">
        <v>0.63836115598678589</v>
      </c>
      <c r="H19">
        <v>0.66806197166442871</v>
      </c>
      <c r="I19">
        <v>0.61799812316894531</v>
      </c>
      <c r="J19">
        <v>0.60121268033981323</v>
      </c>
    </row>
    <row r="20" spans="2:10" x14ac:dyDescent="0.35">
      <c r="B20" t="s">
        <v>104</v>
      </c>
      <c r="C20">
        <v>0.77938610315322876</v>
      </c>
      <c r="D20">
        <v>0.79817527532577515</v>
      </c>
      <c r="E20">
        <v>0.78128063678741455</v>
      </c>
      <c r="F20">
        <v>0.67176812887191772</v>
      </c>
      <c r="G20">
        <v>0.78960353136062622</v>
      </c>
      <c r="H20">
        <v>0.8340146541595459</v>
      </c>
      <c r="I20">
        <v>0.77050626277923584</v>
      </c>
      <c r="J20">
        <v>0.73883086442947388</v>
      </c>
    </row>
    <row r="21" spans="2:10" x14ac:dyDescent="0.35">
      <c r="B21" t="s">
        <v>105</v>
      </c>
      <c r="C21">
        <v>0.63594937324523926</v>
      </c>
      <c r="D21">
        <v>0.65127265453338623</v>
      </c>
      <c r="E21">
        <v>0.63770699501037598</v>
      </c>
      <c r="F21">
        <v>0.54766899347305298</v>
      </c>
      <c r="G21">
        <v>0.63963663578033447</v>
      </c>
      <c r="H21">
        <v>0.67442518472671509</v>
      </c>
      <c r="I21">
        <v>0.62867116928100586</v>
      </c>
      <c r="J21">
        <v>0.59630471467971802</v>
      </c>
    </row>
    <row r="22" spans="2:10" x14ac:dyDescent="0.35">
      <c r="B22" t="s">
        <v>106</v>
      </c>
      <c r="C22">
        <v>0.719635009765625</v>
      </c>
      <c r="D22">
        <v>0.7380673885345459</v>
      </c>
      <c r="E22">
        <v>0.71743518114089966</v>
      </c>
      <c r="F22">
        <v>0.61329638957977295</v>
      </c>
      <c r="G22">
        <v>0.70045292377471924</v>
      </c>
      <c r="H22">
        <v>0.73788368701934814</v>
      </c>
      <c r="I22">
        <v>0.7061457633972168</v>
      </c>
      <c r="J22">
        <v>0.65087902545928955</v>
      </c>
    </row>
    <row r="23" spans="2:10" x14ac:dyDescent="0.35">
      <c r="B23" t="s">
        <v>107</v>
      </c>
      <c r="C23">
        <v>0.72780025005340576</v>
      </c>
      <c r="D23">
        <v>0.75001174211502075</v>
      </c>
      <c r="E23">
        <v>0.71544528007507324</v>
      </c>
      <c r="F23">
        <v>0.62279874086380005</v>
      </c>
      <c r="G23">
        <v>0.72990411520004272</v>
      </c>
      <c r="H23">
        <v>0.7836039662361145</v>
      </c>
      <c r="I23">
        <v>0.71426790952682495</v>
      </c>
      <c r="J23">
        <v>0.69790840148925781</v>
      </c>
    </row>
    <row r="24" spans="2:10" x14ac:dyDescent="0.35">
      <c r="B24" t="s">
        <v>108</v>
      </c>
      <c r="C24">
        <v>0.92655014991760254</v>
      </c>
      <c r="D24">
        <v>0.9453466534614563</v>
      </c>
      <c r="E24">
        <v>0.93127161264419556</v>
      </c>
      <c r="F24">
        <v>0.79426616430282593</v>
      </c>
      <c r="G24">
        <v>0.91845089197158813</v>
      </c>
      <c r="H24">
        <v>0.96323370933532715</v>
      </c>
      <c r="I24">
        <v>0.90679597854614258</v>
      </c>
      <c r="J24">
        <v>0.87540775537490845</v>
      </c>
    </row>
    <row r="25" spans="2:10" x14ac:dyDescent="0.35">
      <c r="B25" t="s">
        <v>109</v>
      </c>
      <c r="C25">
        <v>0.67434042692184448</v>
      </c>
      <c r="D25">
        <v>0.69289261102676392</v>
      </c>
      <c r="E25">
        <v>0.66812103986740112</v>
      </c>
      <c r="F25">
        <v>0.57603055238723755</v>
      </c>
      <c r="G25">
        <v>0.65091544389724731</v>
      </c>
      <c r="H25">
        <v>0.69582450389862061</v>
      </c>
      <c r="I25">
        <v>0.65729260444641113</v>
      </c>
      <c r="J25">
        <v>0.61239063739776611</v>
      </c>
    </row>
    <row r="26" spans="2:10" x14ac:dyDescent="0.35">
      <c r="B26" t="s">
        <v>110</v>
      </c>
      <c r="C26">
        <v>0.69538909196853638</v>
      </c>
      <c r="D26">
        <v>0.71208840608596802</v>
      </c>
      <c r="E26">
        <v>0.6854243278503418</v>
      </c>
      <c r="F26">
        <v>0.59625411033630371</v>
      </c>
      <c r="G26">
        <v>0.66811400651931763</v>
      </c>
      <c r="H26">
        <v>0.70086348056793213</v>
      </c>
      <c r="I26">
        <v>0.67774307727813721</v>
      </c>
      <c r="J26">
        <v>0.64349949359893799</v>
      </c>
    </row>
    <row r="27" spans="2:10" x14ac:dyDescent="0.35">
      <c r="B27" t="s">
        <v>111</v>
      </c>
      <c r="C27">
        <v>0.9503600001335144</v>
      </c>
      <c r="D27">
        <v>0.96538436412811279</v>
      </c>
      <c r="E27">
        <v>0.9545179009437561</v>
      </c>
      <c r="F27">
        <v>0.79979366064071655</v>
      </c>
      <c r="G27">
        <v>0.9645959734916687</v>
      </c>
      <c r="H27">
        <v>0.96864265203475952</v>
      </c>
      <c r="I27">
        <v>0.95875555276870728</v>
      </c>
      <c r="J27">
        <v>0.96331667900085449</v>
      </c>
    </row>
    <row r="28" spans="2:10" x14ac:dyDescent="0.35">
      <c r="B28" t="s">
        <v>112</v>
      </c>
      <c r="C28">
        <v>0.42561975121498108</v>
      </c>
      <c r="D28">
        <v>0.43829268217086792</v>
      </c>
      <c r="E28">
        <v>0.40644839406013489</v>
      </c>
      <c r="F28">
        <v>0.36626693606376648</v>
      </c>
      <c r="G28">
        <v>0.38665866851806641</v>
      </c>
      <c r="H28">
        <v>0.41286495327949524</v>
      </c>
      <c r="I28">
        <v>0.40164315700531006</v>
      </c>
      <c r="J28">
        <v>0.38010665774345398</v>
      </c>
    </row>
    <row r="29" spans="2:10" x14ac:dyDescent="0.35">
      <c r="B29" t="s">
        <v>113</v>
      </c>
      <c r="C29">
        <v>0.67692345380783081</v>
      </c>
      <c r="D29">
        <v>0.6905866265296936</v>
      </c>
      <c r="E29">
        <v>0.68599307537078857</v>
      </c>
      <c r="F29">
        <v>0.57894134521484375</v>
      </c>
      <c r="G29">
        <v>0.68377077579498291</v>
      </c>
      <c r="H29">
        <v>0.70954626798629761</v>
      </c>
      <c r="I29">
        <v>0.66358798742294312</v>
      </c>
      <c r="J29">
        <v>0.67263346910476685</v>
      </c>
    </row>
    <row r="30" spans="2:10" x14ac:dyDescent="0.35">
      <c r="B30" t="s">
        <v>114</v>
      </c>
      <c r="C30">
        <v>0.73949325084686279</v>
      </c>
      <c r="D30">
        <v>0.76212620735168457</v>
      </c>
      <c r="E30">
        <v>0.7138790488243103</v>
      </c>
      <c r="F30">
        <v>0.62679260969161987</v>
      </c>
      <c r="G30">
        <v>0.65578776597976685</v>
      </c>
      <c r="H30">
        <v>0.7027626633644104</v>
      </c>
      <c r="I30">
        <v>0.70177477598190308</v>
      </c>
      <c r="J30">
        <v>0.63208067417144775</v>
      </c>
    </row>
    <row r="31" spans="2:10" x14ac:dyDescent="0.35">
      <c r="B31" t="s">
        <v>115</v>
      </c>
      <c r="C31">
        <v>0.74517494440078735</v>
      </c>
      <c r="D31">
        <v>0.76319789886474609</v>
      </c>
      <c r="E31">
        <v>0.74624454975128174</v>
      </c>
      <c r="F31">
        <v>0.63624858856201172</v>
      </c>
      <c r="G31">
        <v>0.71773320436477661</v>
      </c>
      <c r="H31">
        <v>0.76674902439117432</v>
      </c>
      <c r="I31">
        <v>0.71900403499603271</v>
      </c>
      <c r="J31">
        <v>0.69060969352722168</v>
      </c>
    </row>
    <row r="32" spans="2:10" x14ac:dyDescent="0.35">
      <c r="B32" t="s">
        <v>116</v>
      </c>
      <c r="C32">
        <v>0.38251671195030212</v>
      </c>
      <c r="D32">
        <v>0.39284941554069519</v>
      </c>
      <c r="E32">
        <v>0.37609201669692993</v>
      </c>
      <c r="F32">
        <v>0.32686188817024231</v>
      </c>
      <c r="G32">
        <v>0.35310134291648865</v>
      </c>
      <c r="H32">
        <v>0.37467631697654724</v>
      </c>
      <c r="I32">
        <v>0.36946186423301697</v>
      </c>
      <c r="J32">
        <v>0.34252551198005676</v>
      </c>
    </row>
    <row r="33" spans="2:10" x14ac:dyDescent="0.35">
      <c r="B33" t="s">
        <v>117</v>
      </c>
      <c r="C33">
        <v>0.7514691948890686</v>
      </c>
      <c r="D33">
        <v>0.77134239673614502</v>
      </c>
      <c r="E33">
        <v>0.7457689642906189</v>
      </c>
      <c r="F33">
        <v>0.63323724269866943</v>
      </c>
      <c r="G33">
        <v>0.69908207654953003</v>
      </c>
      <c r="H33">
        <v>0.73193466663360596</v>
      </c>
      <c r="I33">
        <v>0.72961056232452393</v>
      </c>
      <c r="J33">
        <v>0.67878293991088867</v>
      </c>
    </row>
    <row r="34" spans="2:10" x14ac:dyDescent="0.35">
      <c r="B34" t="s">
        <v>118</v>
      </c>
      <c r="C34">
        <v>0.9164089560508728</v>
      </c>
      <c r="D34">
        <v>0.94125968217849731</v>
      </c>
      <c r="E34">
        <v>0.90796017646789551</v>
      </c>
      <c r="F34">
        <v>0.7772487998008728</v>
      </c>
      <c r="G34">
        <v>0.86180925369262695</v>
      </c>
      <c r="H34">
        <v>0.93288105726242065</v>
      </c>
      <c r="I34">
        <v>0.88517266511917114</v>
      </c>
      <c r="J34">
        <v>0.8160051703453064</v>
      </c>
    </row>
    <row r="35" spans="2:10" x14ac:dyDescent="0.35">
      <c r="B35" t="s">
        <v>119</v>
      </c>
      <c r="C35">
        <v>0.80503600835800171</v>
      </c>
      <c r="D35">
        <v>0.82512086629867554</v>
      </c>
      <c r="E35">
        <v>0.82728230953216553</v>
      </c>
      <c r="F35">
        <v>0.69335854053497314</v>
      </c>
      <c r="G35">
        <v>0.83937031030654907</v>
      </c>
      <c r="H35">
        <v>0.88798171281814575</v>
      </c>
      <c r="I35">
        <v>0.81787943840026855</v>
      </c>
      <c r="J35">
        <v>0.80217427015304565</v>
      </c>
    </row>
    <row r="36" spans="2:10" x14ac:dyDescent="0.35">
      <c r="B36" t="s">
        <v>120</v>
      </c>
      <c r="C36">
        <v>0.56784999370574951</v>
      </c>
      <c r="D36">
        <v>0.58020007610321045</v>
      </c>
      <c r="E36">
        <v>0.56545239686965942</v>
      </c>
      <c r="F36">
        <v>0.48903688788414001</v>
      </c>
      <c r="G36">
        <v>0.56759130954742432</v>
      </c>
      <c r="H36">
        <v>0.60393315553665161</v>
      </c>
      <c r="I36">
        <v>0.55679750442504883</v>
      </c>
      <c r="J36">
        <v>0.5336681604385376</v>
      </c>
    </row>
    <row r="37" spans="2:10" x14ac:dyDescent="0.35">
      <c r="B37" t="s">
        <v>121</v>
      </c>
      <c r="C37">
        <v>0.53411537408828735</v>
      </c>
      <c r="D37">
        <v>0.54518723487854004</v>
      </c>
      <c r="E37">
        <v>0.55826485157012939</v>
      </c>
      <c r="F37">
        <v>0.46592015027999878</v>
      </c>
      <c r="G37">
        <v>0.47122067213058472</v>
      </c>
      <c r="H37">
        <v>0.4905722439289093</v>
      </c>
      <c r="I37">
        <v>0.55159145593643188</v>
      </c>
      <c r="J37">
        <v>0.48688754439353943</v>
      </c>
    </row>
    <row r="38" spans="2:10" x14ac:dyDescent="0.35">
      <c r="B38" t="s">
        <v>122</v>
      </c>
      <c r="C38">
        <v>0.746795654296875</v>
      </c>
      <c r="D38">
        <v>0.76141977310180664</v>
      </c>
      <c r="E38">
        <v>0.75609523057937622</v>
      </c>
      <c r="F38">
        <v>0.65548402070999146</v>
      </c>
      <c r="G38">
        <v>0.72134625911712646</v>
      </c>
      <c r="H38">
        <v>0.73697578907012939</v>
      </c>
      <c r="I38">
        <v>0.75401198863983154</v>
      </c>
      <c r="J38">
        <v>0.71272587776184082</v>
      </c>
    </row>
    <row r="39" spans="2:10" x14ac:dyDescent="0.35">
      <c r="B39" t="s">
        <v>123</v>
      </c>
      <c r="C39">
        <v>0.71986323595046997</v>
      </c>
      <c r="D39">
        <v>0.73804080486297607</v>
      </c>
      <c r="E39">
        <v>0.72758013010025024</v>
      </c>
      <c r="F39">
        <v>0.62526237964630127</v>
      </c>
      <c r="G39">
        <v>0.70925480127334595</v>
      </c>
      <c r="H39">
        <v>0.72186565399169922</v>
      </c>
      <c r="I39">
        <v>0.72459584474563599</v>
      </c>
      <c r="J39">
        <v>0.7014462947845459</v>
      </c>
    </row>
    <row r="40" spans="2:10" x14ac:dyDescent="0.35">
      <c r="B40" t="s">
        <v>124</v>
      </c>
      <c r="C40">
        <v>0.6969374418258667</v>
      </c>
      <c r="D40">
        <v>0.71503669023513794</v>
      </c>
      <c r="E40">
        <v>0.71096146106719971</v>
      </c>
      <c r="F40">
        <v>0.60339456796646118</v>
      </c>
      <c r="G40">
        <v>0.68796312808990479</v>
      </c>
      <c r="H40">
        <v>0.70314717292785645</v>
      </c>
      <c r="I40">
        <v>0.71634829044342041</v>
      </c>
      <c r="J40">
        <v>0.68586313724517822</v>
      </c>
    </row>
    <row r="41" spans="2:10" x14ac:dyDescent="0.35">
      <c r="B41" t="s">
        <v>125</v>
      </c>
      <c r="C41">
        <v>0.68671035766601563</v>
      </c>
      <c r="D41">
        <v>0.69740712642669678</v>
      </c>
      <c r="E41">
        <v>0.70695304870605469</v>
      </c>
      <c r="F41">
        <v>0.60330379009246826</v>
      </c>
      <c r="G41">
        <v>0.65444827079772949</v>
      </c>
      <c r="H41">
        <v>0.674693763256073</v>
      </c>
      <c r="I41">
        <v>0.68988007307052612</v>
      </c>
      <c r="J41">
        <v>0.64889335632324219</v>
      </c>
    </row>
    <row r="42" spans="2:10" x14ac:dyDescent="0.35">
      <c r="B42" t="s">
        <v>126</v>
      </c>
      <c r="C42">
        <v>0.70504289865493774</v>
      </c>
      <c r="D42">
        <v>0.7235073447227478</v>
      </c>
      <c r="E42">
        <v>0.70762336254119873</v>
      </c>
      <c r="F42">
        <v>0.61199086904525757</v>
      </c>
      <c r="G42">
        <v>0.70910477638244629</v>
      </c>
      <c r="H42">
        <v>0.72539055347442627</v>
      </c>
      <c r="I42">
        <v>0.71192097663879395</v>
      </c>
      <c r="J42">
        <v>0.69196963310241699</v>
      </c>
    </row>
    <row r="43" spans="2:10" x14ac:dyDescent="0.35">
      <c r="B43" t="s">
        <v>127</v>
      </c>
      <c r="C43">
        <v>0.96027135848999023</v>
      </c>
      <c r="D43">
        <v>0.97087806463241577</v>
      </c>
      <c r="E43">
        <v>0.95950919389724731</v>
      </c>
      <c r="F43">
        <v>0.84777170419692993</v>
      </c>
      <c r="G43">
        <v>0.9522775411605835</v>
      </c>
      <c r="H43">
        <v>0.9686509370803833</v>
      </c>
      <c r="I43">
        <v>0.95618999004364014</v>
      </c>
      <c r="J43">
        <v>0.93667840957641602</v>
      </c>
    </row>
    <row r="44" spans="2:10" x14ac:dyDescent="0.35">
      <c r="B44" t="s">
        <v>128</v>
      </c>
      <c r="C44">
        <v>0.7010682225227356</v>
      </c>
      <c r="D44">
        <v>0.71933591365814209</v>
      </c>
      <c r="E44">
        <v>0.70034879446029663</v>
      </c>
      <c r="F44">
        <v>0.60848027467727661</v>
      </c>
      <c r="G44">
        <v>0.70404982566833496</v>
      </c>
      <c r="H44">
        <v>0.71826046705245972</v>
      </c>
      <c r="I44">
        <v>0.70128852128982544</v>
      </c>
      <c r="J44">
        <v>0.67949432134628296</v>
      </c>
    </row>
    <row r="45" spans="2:10" x14ac:dyDescent="0.35">
      <c r="B45" t="s">
        <v>129</v>
      </c>
      <c r="C45">
        <v>0.95175051689147949</v>
      </c>
      <c r="D45">
        <v>0.96924251317977905</v>
      </c>
      <c r="E45">
        <v>0.94274318218231201</v>
      </c>
      <c r="F45">
        <v>0.82581895589828491</v>
      </c>
      <c r="G45">
        <v>0.96658718585968018</v>
      </c>
      <c r="H45">
        <v>0.97903591394424438</v>
      </c>
      <c r="I45">
        <v>0.94956099987030029</v>
      </c>
      <c r="J45">
        <v>0.94236510992050171</v>
      </c>
    </row>
    <row r="46" spans="2:10" x14ac:dyDescent="0.35">
      <c r="B46" t="s">
        <v>130</v>
      </c>
      <c r="C46">
        <v>0.64948737621307373</v>
      </c>
      <c r="D46">
        <v>0.66628271341323853</v>
      </c>
      <c r="E46">
        <v>0.68048793077468872</v>
      </c>
      <c r="F46">
        <v>0.55569219589233398</v>
      </c>
      <c r="G46">
        <v>0.60743337869644165</v>
      </c>
      <c r="H46">
        <v>0.65169996023178101</v>
      </c>
      <c r="I46">
        <v>0.64914798736572266</v>
      </c>
      <c r="J46">
        <v>0.59036189317703247</v>
      </c>
    </row>
    <row r="47" spans="2:10" x14ac:dyDescent="0.35">
      <c r="B47" t="s">
        <v>131</v>
      </c>
      <c r="C47">
        <v>0.72363108396530151</v>
      </c>
      <c r="D47">
        <v>0.74137789011001587</v>
      </c>
      <c r="E47">
        <v>0.72945970296859741</v>
      </c>
      <c r="F47">
        <v>0.626251220703125</v>
      </c>
      <c r="G47">
        <v>0.71166712045669556</v>
      </c>
      <c r="H47">
        <v>0.74513185024261475</v>
      </c>
      <c r="I47">
        <v>0.70776116847991943</v>
      </c>
      <c r="J47">
        <v>0.68212753534317017</v>
      </c>
    </row>
    <row r="48" spans="2:10" x14ac:dyDescent="0.35">
      <c r="B48" t="s">
        <v>132</v>
      </c>
      <c r="C48">
        <v>0.72617959976196289</v>
      </c>
      <c r="D48">
        <v>0.74241912364959717</v>
      </c>
      <c r="E48">
        <v>0.72516125440597534</v>
      </c>
      <c r="F48">
        <v>0.63497757911682129</v>
      </c>
      <c r="G48">
        <v>0.72327256202697754</v>
      </c>
      <c r="H48">
        <v>0.75302135944366455</v>
      </c>
      <c r="I48">
        <v>0.70858103036880493</v>
      </c>
      <c r="J48">
        <v>0.70510977506637573</v>
      </c>
    </row>
    <row r="49" spans="2:10" x14ac:dyDescent="0.35">
      <c r="B49" t="s">
        <v>133</v>
      </c>
      <c r="C49">
        <v>0.87781339883804321</v>
      </c>
      <c r="D49">
        <v>0.90032529830932617</v>
      </c>
      <c r="E49">
        <v>0.87701684236526489</v>
      </c>
      <c r="F49">
        <v>0.75660312175750732</v>
      </c>
      <c r="G49">
        <v>0.86501395702362061</v>
      </c>
      <c r="H49">
        <v>0.90512138605117798</v>
      </c>
      <c r="I49">
        <v>0.8496558666229248</v>
      </c>
      <c r="J49">
        <v>0.81970840692520142</v>
      </c>
    </row>
    <row r="50" spans="2:10" x14ac:dyDescent="0.35">
      <c r="B50" t="s">
        <v>134</v>
      </c>
      <c r="C50">
        <v>0.76190185546875</v>
      </c>
      <c r="D50">
        <v>0.78515928983688354</v>
      </c>
      <c r="E50">
        <v>0.75701409578323364</v>
      </c>
      <c r="F50">
        <v>0.6557387113571167</v>
      </c>
      <c r="G50">
        <v>0.79030293226242065</v>
      </c>
      <c r="H50">
        <v>0.82757270336151123</v>
      </c>
      <c r="I50">
        <v>0.77374267578125</v>
      </c>
      <c r="J50">
        <v>0.77063369750976563</v>
      </c>
    </row>
    <row r="51" spans="2:10" x14ac:dyDescent="0.35">
      <c r="B51" t="s">
        <v>135</v>
      </c>
      <c r="C51">
        <v>0.74543851613998413</v>
      </c>
      <c r="D51">
        <v>0.76463603973388672</v>
      </c>
      <c r="E51">
        <v>0.75522768497467041</v>
      </c>
      <c r="F51">
        <v>0.64063704013824463</v>
      </c>
      <c r="G51">
        <v>0.72640758752822876</v>
      </c>
      <c r="H51">
        <v>0.76368272304534912</v>
      </c>
      <c r="I51">
        <v>0.72635483741760254</v>
      </c>
      <c r="J51">
        <v>0.68743538856506348</v>
      </c>
    </row>
    <row r="52" spans="2:10" x14ac:dyDescent="0.35">
      <c r="B52" t="s">
        <v>136</v>
      </c>
      <c r="C52">
        <v>0.65407049655914307</v>
      </c>
      <c r="D52">
        <v>0.67052251100540161</v>
      </c>
      <c r="E52">
        <v>0.65670621395111084</v>
      </c>
      <c r="F52">
        <v>0.56805723905563354</v>
      </c>
      <c r="G52">
        <v>0.65403789281845093</v>
      </c>
      <c r="H52">
        <v>0.68933576345443726</v>
      </c>
      <c r="I52">
        <v>0.64434832334518433</v>
      </c>
      <c r="J52">
        <v>0.63791543245315552</v>
      </c>
    </row>
    <row r="53" spans="2:10" x14ac:dyDescent="0.35">
      <c r="B53" t="s">
        <v>137</v>
      </c>
      <c r="C53">
        <v>0.657123863697052</v>
      </c>
      <c r="D53">
        <v>0.67383754253387451</v>
      </c>
      <c r="E53">
        <v>0.65383011102676392</v>
      </c>
      <c r="F53">
        <v>0.56665915250778198</v>
      </c>
      <c r="G53">
        <v>0.64545071125030518</v>
      </c>
      <c r="H53">
        <v>0.66967612504959106</v>
      </c>
      <c r="I53">
        <v>0.63154441118240356</v>
      </c>
      <c r="J53">
        <v>0.60784101486206055</v>
      </c>
    </row>
    <row r="54" spans="2:10" x14ac:dyDescent="0.35">
      <c r="B54" t="s">
        <v>138</v>
      </c>
      <c r="C54">
        <v>0.5689588189125061</v>
      </c>
      <c r="D54">
        <v>0.58664828538894653</v>
      </c>
      <c r="E54">
        <v>0.56226915121078491</v>
      </c>
      <c r="F54">
        <v>0.48920878767967224</v>
      </c>
      <c r="G54">
        <v>0.58200854063034058</v>
      </c>
      <c r="H54">
        <v>0.60536980628967285</v>
      </c>
      <c r="I54">
        <v>0.56943821907043457</v>
      </c>
      <c r="J54">
        <v>0.55721926689147949</v>
      </c>
    </row>
    <row r="55" spans="2:10" x14ac:dyDescent="0.35">
      <c r="B55" t="s">
        <v>139</v>
      </c>
      <c r="C55">
        <v>0.62926715612411499</v>
      </c>
      <c r="D55">
        <v>0.64992386102676392</v>
      </c>
      <c r="E55">
        <v>0.63091981410980225</v>
      </c>
      <c r="F55">
        <v>0.53511005640029907</v>
      </c>
      <c r="G55">
        <v>0.63415449857711792</v>
      </c>
      <c r="H55">
        <v>0.67058426141738892</v>
      </c>
      <c r="I55">
        <v>0.63210636377334595</v>
      </c>
      <c r="J55">
        <v>0.599448561668396</v>
      </c>
    </row>
    <row r="56" spans="2:10" x14ac:dyDescent="0.35">
      <c r="B56" t="s">
        <v>140</v>
      </c>
      <c r="C56">
        <v>0.80075985193252563</v>
      </c>
      <c r="D56">
        <v>0.82351541519165039</v>
      </c>
      <c r="E56">
        <v>0.80880260467529297</v>
      </c>
      <c r="F56">
        <v>0.68567401170730591</v>
      </c>
      <c r="G56">
        <v>0.79129248857498169</v>
      </c>
      <c r="H56">
        <v>0.83555644750595093</v>
      </c>
      <c r="I56">
        <v>0.79258179664611816</v>
      </c>
      <c r="J56">
        <v>0.75102156400680542</v>
      </c>
    </row>
    <row r="57" spans="2:10" x14ac:dyDescent="0.35">
      <c r="B57" t="s">
        <v>141</v>
      </c>
      <c r="C57">
        <v>0.70034730434417725</v>
      </c>
      <c r="D57">
        <v>0.72214293479919434</v>
      </c>
      <c r="E57">
        <v>0.70964312553405762</v>
      </c>
      <c r="F57">
        <v>0.59910637140274048</v>
      </c>
      <c r="G57">
        <v>0.71705818176269531</v>
      </c>
      <c r="H57">
        <v>0.77484333515167236</v>
      </c>
      <c r="I57">
        <v>0.71509081125259399</v>
      </c>
      <c r="J57">
        <v>0.70570176839828491</v>
      </c>
    </row>
    <row r="58" spans="2:10" x14ac:dyDescent="0.35">
      <c r="B58" t="s">
        <v>142</v>
      </c>
      <c r="C58">
        <v>0.6067689061164856</v>
      </c>
      <c r="D58">
        <v>0.6241183876991272</v>
      </c>
      <c r="E58">
        <v>0.61946284770965576</v>
      </c>
      <c r="F58">
        <v>0.51713019609451294</v>
      </c>
      <c r="G58">
        <v>0.58746606111526489</v>
      </c>
      <c r="H58">
        <v>0.63498216867446899</v>
      </c>
      <c r="I58">
        <v>0.583168625831604</v>
      </c>
      <c r="J58">
        <v>0.55683213472366333</v>
      </c>
    </row>
    <row r="59" spans="2:10" x14ac:dyDescent="0.35">
      <c r="B59" t="s">
        <v>143</v>
      </c>
      <c r="C59">
        <v>0.75153440237045288</v>
      </c>
      <c r="D59">
        <v>0.77659142017364502</v>
      </c>
      <c r="E59">
        <v>0.7554587721824646</v>
      </c>
      <c r="F59">
        <v>0.63907128572463989</v>
      </c>
      <c r="G59">
        <v>0.77219581604003906</v>
      </c>
      <c r="H59">
        <v>0.83090668916702271</v>
      </c>
      <c r="I59">
        <v>0.76623421907424927</v>
      </c>
      <c r="J59">
        <v>0.74738180637359619</v>
      </c>
    </row>
    <row r="60" spans="2:10" x14ac:dyDescent="0.35">
      <c r="B60" t="s">
        <v>144</v>
      </c>
      <c r="C60">
        <v>0.69557613134384155</v>
      </c>
      <c r="D60">
        <v>0.71371769905090332</v>
      </c>
      <c r="E60">
        <v>0.68936359882354736</v>
      </c>
      <c r="F60">
        <v>0.60338872671127319</v>
      </c>
      <c r="G60">
        <v>0.69689589738845825</v>
      </c>
      <c r="H60">
        <v>0.73403990268707275</v>
      </c>
      <c r="I60">
        <v>0.675567626953125</v>
      </c>
      <c r="J60">
        <v>0.67464697360992432</v>
      </c>
    </row>
    <row r="61" spans="2:10" x14ac:dyDescent="0.35">
      <c r="B61" t="s">
        <v>145</v>
      </c>
      <c r="C61">
        <v>0.67512589693069458</v>
      </c>
      <c r="D61">
        <v>0.69767135381698608</v>
      </c>
      <c r="E61">
        <v>0.68132013082504272</v>
      </c>
      <c r="F61">
        <v>0.56982553005218506</v>
      </c>
      <c r="G61">
        <v>0.66337394714355469</v>
      </c>
      <c r="H61">
        <v>0.7148367166519165</v>
      </c>
      <c r="I61">
        <v>0.66414058208465576</v>
      </c>
      <c r="J61">
        <v>0.61847376823425293</v>
      </c>
    </row>
    <row r="62" spans="2:10" x14ac:dyDescent="0.35">
      <c r="B62" t="s">
        <v>146</v>
      </c>
      <c r="C62">
        <v>0.76201808452606201</v>
      </c>
      <c r="D62">
        <v>0.78183335065841675</v>
      </c>
      <c r="E62">
        <v>0.75364667177200317</v>
      </c>
      <c r="F62">
        <v>0.65908408164978027</v>
      </c>
      <c r="G62">
        <v>0.75474876165390015</v>
      </c>
      <c r="H62">
        <v>0.8006596565246582</v>
      </c>
      <c r="I62">
        <v>0.72245079278945923</v>
      </c>
      <c r="J62">
        <v>0.73002010583877563</v>
      </c>
    </row>
    <row r="63" spans="2:10" x14ac:dyDescent="0.35">
      <c r="B63" t="s">
        <v>147</v>
      </c>
      <c r="C63">
        <v>0.66562485694885254</v>
      </c>
      <c r="D63">
        <v>0.68935036659240723</v>
      </c>
      <c r="E63">
        <v>0.6647220253944397</v>
      </c>
      <c r="F63">
        <v>0.55637425184249878</v>
      </c>
      <c r="G63">
        <v>0.63401180505752563</v>
      </c>
      <c r="H63">
        <v>0.67836880683898926</v>
      </c>
      <c r="I63">
        <v>0.64024114608764648</v>
      </c>
      <c r="J63">
        <v>0.5738261342048645</v>
      </c>
    </row>
    <row r="64" spans="2:10" x14ac:dyDescent="0.35">
      <c r="B64" t="s">
        <v>148</v>
      </c>
      <c r="C64">
        <v>0.67792057991027832</v>
      </c>
      <c r="D64">
        <v>0.69814205169677734</v>
      </c>
      <c r="E64">
        <v>0.67900609970092773</v>
      </c>
      <c r="F64">
        <v>0.58352816104888916</v>
      </c>
      <c r="G64">
        <v>0.69346487522125244</v>
      </c>
      <c r="H64">
        <v>0.75378763675689697</v>
      </c>
      <c r="I64">
        <v>0.67712050676345825</v>
      </c>
      <c r="J64">
        <v>0.6852421760559082</v>
      </c>
    </row>
    <row r="65" spans="2:10" x14ac:dyDescent="0.35">
      <c r="B65" t="s">
        <v>149</v>
      </c>
      <c r="C65">
        <v>0.73694372177124023</v>
      </c>
      <c r="D65">
        <v>0.76130354404449463</v>
      </c>
      <c r="E65">
        <v>0.75090128183364868</v>
      </c>
      <c r="F65">
        <v>0.62492448091506958</v>
      </c>
      <c r="G65">
        <v>0.74807113409042358</v>
      </c>
      <c r="H65">
        <v>0.82740014791488647</v>
      </c>
      <c r="I65">
        <v>0.74541133642196655</v>
      </c>
      <c r="J65">
        <v>0.73117142915725708</v>
      </c>
    </row>
    <row r="66" spans="2:10" x14ac:dyDescent="0.35">
      <c r="B66" t="s">
        <v>150</v>
      </c>
      <c r="C66">
        <v>0.84851449728012085</v>
      </c>
      <c r="D66">
        <v>0.87628209590911865</v>
      </c>
      <c r="E66">
        <v>0.85555332899093628</v>
      </c>
      <c r="F66">
        <v>0.7148367166519165</v>
      </c>
      <c r="G66">
        <v>0.82210046052932739</v>
      </c>
      <c r="H66">
        <v>0.89878213405609131</v>
      </c>
      <c r="I66">
        <v>0.81267762184143066</v>
      </c>
      <c r="J66">
        <v>0.76795512437820435</v>
      </c>
    </row>
    <row r="67" spans="2:10" x14ac:dyDescent="0.35">
      <c r="B67" t="s">
        <v>151</v>
      </c>
      <c r="C67">
        <v>0.71069324016571045</v>
      </c>
      <c r="D67">
        <v>0.73438829183578491</v>
      </c>
      <c r="E67">
        <v>0.70184600353240967</v>
      </c>
      <c r="F67">
        <v>0.60599517822265625</v>
      </c>
      <c r="G67">
        <v>0.71863877773284912</v>
      </c>
      <c r="H67">
        <v>0.78065288066864014</v>
      </c>
      <c r="I67">
        <v>0.70376145839691162</v>
      </c>
      <c r="J67">
        <v>0.69429534673690796</v>
      </c>
    </row>
    <row r="68" spans="2:10" x14ac:dyDescent="0.35">
      <c r="B68" t="s">
        <v>152</v>
      </c>
      <c r="C68">
        <v>0.69451284408569336</v>
      </c>
      <c r="D68">
        <v>0.71701508760452271</v>
      </c>
      <c r="E68">
        <v>0.69480240345001221</v>
      </c>
      <c r="F68">
        <v>0.59083354473114014</v>
      </c>
      <c r="G68">
        <v>0.69248181581497192</v>
      </c>
      <c r="H68">
        <v>0.75923573970794678</v>
      </c>
      <c r="I68">
        <v>0.67924672365188599</v>
      </c>
      <c r="J68">
        <v>0.66563749313354492</v>
      </c>
    </row>
    <row r="69" spans="2:10" x14ac:dyDescent="0.35">
      <c r="B69" t="s">
        <v>153</v>
      </c>
      <c r="C69">
        <v>0.81855076551437378</v>
      </c>
      <c r="D69">
        <v>0.8344075083732605</v>
      </c>
      <c r="E69">
        <v>0.79465013742446899</v>
      </c>
      <c r="F69">
        <v>0.71743547916412354</v>
      </c>
      <c r="G69">
        <v>0.81891065835952759</v>
      </c>
      <c r="H69">
        <v>0.8426283597946167</v>
      </c>
      <c r="I69">
        <v>0.73700177669525146</v>
      </c>
      <c r="J69">
        <v>0.83287054300308228</v>
      </c>
    </row>
    <row r="70" spans="2:10" x14ac:dyDescent="0.35">
      <c r="B70" t="s">
        <v>154</v>
      </c>
      <c r="C70">
        <v>0.74706387519836426</v>
      </c>
      <c r="D70">
        <v>0.77152657508850098</v>
      </c>
      <c r="E70">
        <v>0.76127207279205322</v>
      </c>
      <c r="F70">
        <v>0.63345754146575928</v>
      </c>
      <c r="G70">
        <v>0.75275838375091553</v>
      </c>
      <c r="H70">
        <v>0.84841597080230713</v>
      </c>
      <c r="I70">
        <v>0.73994863033294678</v>
      </c>
      <c r="J70">
        <v>0.73978936672210693</v>
      </c>
    </row>
    <row r="71" spans="2:10" x14ac:dyDescent="0.35">
      <c r="B71" t="s">
        <v>155</v>
      </c>
      <c r="C71">
        <v>0.65219789743423462</v>
      </c>
      <c r="D71">
        <v>0.66794925928115845</v>
      </c>
      <c r="E71">
        <v>0.65539973974227905</v>
      </c>
      <c r="F71">
        <v>0.57501620054244995</v>
      </c>
      <c r="G71">
        <v>0.61675357818603516</v>
      </c>
      <c r="H71">
        <v>0.63853758573532104</v>
      </c>
      <c r="I71">
        <v>0.63280153274536133</v>
      </c>
      <c r="J71">
        <v>0.63831764459609985</v>
      </c>
    </row>
    <row r="72" spans="2:10" x14ac:dyDescent="0.35">
      <c r="B72" t="s">
        <v>156</v>
      </c>
      <c r="C72">
        <v>0.55523258447647095</v>
      </c>
      <c r="D72">
        <v>0.57266521453857422</v>
      </c>
      <c r="E72">
        <v>0.56683468818664551</v>
      </c>
      <c r="F72">
        <v>0.47082516551017761</v>
      </c>
      <c r="G72">
        <v>0.54170346260070801</v>
      </c>
      <c r="H72">
        <v>0.60318797826766968</v>
      </c>
      <c r="I72">
        <v>0.53173059225082397</v>
      </c>
      <c r="J72">
        <v>0.51996892690658569</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N16"/>
  <sheetViews>
    <sheetView workbookViewId="0">
      <selection activeCell="D4" sqref="D4"/>
    </sheetView>
  </sheetViews>
  <sheetFormatPr defaultRowHeight="14.5" x14ac:dyDescent="0.35"/>
  <cols>
    <col min="3" max="4" width="10.7265625" style="1" customWidth="1"/>
    <col min="5" max="5" width="11.54296875" style="1" customWidth="1"/>
    <col min="6" max="6" width="9.453125" style="1" customWidth="1"/>
    <col min="7" max="7" width="11" style="1" customWidth="1"/>
    <col min="8" max="8" width="9.453125" style="1" customWidth="1"/>
    <col min="9" max="9" width="11.54296875" style="1" customWidth="1"/>
    <col min="10" max="10" width="10.7265625" style="1" customWidth="1"/>
    <col min="11" max="11" width="11" style="1" customWidth="1"/>
    <col min="12" max="12" width="9.453125" style="1" customWidth="1"/>
    <col min="13" max="13" width="11.1796875" style="1" customWidth="1"/>
    <col min="14" max="22" width="10.54296875" style="1" customWidth="1"/>
    <col min="23" max="118" width="8.7265625" style="1"/>
  </cols>
  <sheetData>
    <row r="1" spans="1:18" x14ac:dyDescent="0.35">
      <c r="A1" s="2" t="s">
        <v>59</v>
      </c>
    </row>
    <row r="2" spans="1:18" x14ac:dyDescent="0.35">
      <c r="C2" s="1" t="s">
        <v>52</v>
      </c>
      <c r="E2" s="1" t="s">
        <v>173</v>
      </c>
      <c r="G2" s="1" t="s">
        <v>174</v>
      </c>
      <c r="I2" s="1" t="s">
        <v>175</v>
      </c>
      <c r="K2" s="1" t="s">
        <v>53</v>
      </c>
      <c r="M2" s="1" t="s">
        <v>177</v>
      </c>
      <c r="O2" s="1" t="s">
        <v>178</v>
      </c>
      <c r="Q2" s="1" t="s">
        <v>179</v>
      </c>
    </row>
    <row r="3" spans="1:18" ht="33" customHeight="1" x14ac:dyDescent="0.35">
      <c r="A3" t="s">
        <v>0</v>
      </c>
      <c r="B3" t="s">
        <v>55</v>
      </c>
      <c r="C3" s="1" t="s">
        <v>58</v>
      </c>
      <c r="D3" s="1" t="s">
        <v>57</v>
      </c>
      <c r="E3" s="1" t="s">
        <v>58</v>
      </c>
      <c r="F3" s="1" t="s">
        <v>57</v>
      </c>
      <c r="G3" s="1" t="s">
        <v>58</v>
      </c>
      <c r="H3" s="1" t="s">
        <v>57</v>
      </c>
      <c r="I3" s="1" t="s">
        <v>58</v>
      </c>
      <c r="J3" s="1" t="s">
        <v>57</v>
      </c>
      <c r="K3" s="1" t="s">
        <v>58</v>
      </c>
      <c r="L3" s="1" t="s">
        <v>57</v>
      </c>
      <c r="M3" s="1" t="s">
        <v>58</v>
      </c>
      <c r="N3" s="1" t="s">
        <v>57</v>
      </c>
      <c r="O3" s="1" t="s">
        <v>58</v>
      </c>
      <c r="P3" s="1" t="s">
        <v>57</v>
      </c>
      <c r="Q3" s="1" t="s">
        <v>58</v>
      </c>
      <c r="R3" s="1" t="s">
        <v>57</v>
      </c>
    </row>
    <row r="4" spans="1:18" x14ac:dyDescent="0.35">
      <c r="A4" t="s">
        <v>34</v>
      </c>
      <c r="B4">
        <v>1</v>
      </c>
      <c r="C4" s="1">
        <f>EXP(0)</f>
        <v>1</v>
      </c>
      <c r="D4" s="1">
        <f>MIN(C$4:C$16)/C4</f>
        <v>0.46486882963276827</v>
      </c>
      <c r="E4" s="1">
        <f t="shared" ref="E4:K4" si="0">EXP(0)</f>
        <v>1</v>
      </c>
      <c r="F4" s="1">
        <f>MIN(E$4:E$16)/E4</f>
        <v>0.55599276355783667</v>
      </c>
      <c r="G4" s="1">
        <f>EXP(0)</f>
        <v>1</v>
      </c>
      <c r="H4" s="1">
        <f>MIN(G$4:G$16)/G4</f>
        <v>0.59214721560748129</v>
      </c>
      <c r="I4" s="1">
        <f t="shared" si="0"/>
        <v>1</v>
      </c>
      <c r="J4" s="1">
        <f>MIN(I$4:I$16)/I4</f>
        <v>0.43823499246494924</v>
      </c>
      <c r="K4" s="1">
        <f t="shared" si="0"/>
        <v>1</v>
      </c>
      <c r="L4" s="1">
        <f>MIN(K$4:K$16)/K4</f>
        <v>0.41811448349391933</v>
      </c>
      <c r="M4" s="1">
        <f>EXP(0)</f>
        <v>1</v>
      </c>
      <c r="N4" s="1">
        <f>MIN(M$4:M$16)/M4</f>
        <v>0.499074447985136</v>
      </c>
      <c r="O4" s="1">
        <f>EXP(0)</f>
        <v>1</v>
      </c>
      <c r="P4" s="1">
        <f>MIN(O$4:O$16)/O4</f>
        <v>0.53152768187871791</v>
      </c>
      <c r="Q4" s="1">
        <f t="shared" ref="Q4" si="1">EXP(0)</f>
        <v>1</v>
      </c>
      <c r="R4" s="1">
        <f t="shared" ref="R4:R16" si="2">MIN(Q$4:Q$16)/Q4</f>
        <v>0.39258586553151836</v>
      </c>
    </row>
    <row r="5" spans="1:18" x14ac:dyDescent="0.35">
      <c r="A5" t="s">
        <v>35</v>
      </c>
      <c r="B5">
        <v>2</v>
      </c>
      <c r="C5" s="1">
        <f>EXP(Table_FP!B12)</f>
        <v>1.028395684421425</v>
      </c>
      <c r="D5" s="1">
        <f t="shared" ref="D5:F16" si="3">MIN(C$4:C$16)/C5</f>
        <v>0.4520330420234146</v>
      </c>
      <c r="E5" s="1">
        <f>EXP(Table_FP!D12)</f>
        <v>1.0294245944751308</v>
      </c>
      <c r="F5" s="1">
        <f t="shared" si="3"/>
        <v>0.54010052464437064</v>
      </c>
      <c r="G5" s="1">
        <f>EXP(Table_FP!F12)</f>
        <v>1.3840306459807514</v>
      </c>
      <c r="H5" s="1">
        <f t="shared" ref="H5:H16" si="4">MIN(G$4:G$16)/G5</f>
        <v>0.42784256065939502</v>
      </c>
      <c r="I5" s="1">
        <f>EXP(Table_FP!H12)</f>
        <v>1.0800420763926004</v>
      </c>
      <c r="J5" s="1">
        <f t="shared" ref="J5:J16" si="5">MIN(I$4:I$16)/I5</f>
        <v>0.40575733301861544</v>
      </c>
      <c r="K5" s="1">
        <f>EXP(Table_FP!J12)</f>
        <v>0.92960083002579275</v>
      </c>
      <c r="L5" s="1">
        <f t="shared" ref="L5:L16" si="6">MIN(K$4:K$16)/K5</f>
        <v>0.44977851782072775</v>
      </c>
      <c r="M5" s="1">
        <f>EXP(Table_FP!L12)</f>
        <v>0.92774348632855286</v>
      </c>
      <c r="N5" s="1">
        <f t="shared" ref="N5:N16" si="7">MIN(M$4:M$16)/M5</f>
        <v>0.53794443759467458</v>
      </c>
      <c r="O5" s="1">
        <f>EXP(Table_FP!N12)</f>
        <v>1.2956338048280485</v>
      </c>
      <c r="P5" s="1">
        <f t="shared" ref="P5:P16" si="8">MIN(O$4:O$16)/O5</f>
        <v>0.41024530225904393</v>
      </c>
      <c r="Q5" s="1">
        <f>EXP(Table_FP!P12)</f>
        <v>0.95599748183309996</v>
      </c>
      <c r="R5" s="1">
        <f t="shared" si="2"/>
        <v>0.41065575275234545</v>
      </c>
    </row>
    <row r="6" spans="1:18" x14ac:dyDescent="0.35">
      <c r="A6" t="s">
        <v>36</v>
      </c>
      <c r="B6">
        <v>3</v>
      </c>
      <c r="C6" s="1">
        <f>EXP(Table_FP!B13)</f>
        <v>0.52309091310250078</v>
      </c>
      <c r="D6" s="1">
        <f t="shared" si="3"/>
        <v>0.88869605261461737</v>
      </c>
      <c r="E6" s="1">
        <f>EXP(Table_FP!D13)</f>
        <v>0.70539313026995443</v>
      </c>
      <c r="F6" s="1">
        <f t="shared" si="3"/>
        <v>0.7882026910937705</v>
      </c>
      <c r="G6" s="1">
        <f>EXP(Table_FP!F13)</f>
        <v>0.85470405881768508</v>
      </c>
      <c r="H6" s="1">
        <f t="shared" si="4"/>
        <v>0.69280964504439169</v>
      </c>
      <c r="I6" s="1">
        <f>EXP(Table_FP!H13)</f>
        <v>0.77105158580356625</v>
      </c>
      <c r="J6" s="1">
        <f t="shared" si="5"/>
        <v>0.56836014675754054</v>
      </c>
      <c r="K6" s="1">
        <f>EXP(Table_FP!J13)</f>
        <v>0.5127330190418905</v>
      </c>
      <c r="L6" s="1">
        <f t="shared" si="6"/>
        <v>0.8154623711872927</v>
      </c>
      <c r="M6" s="1">
        <f>EXP(Table_FP!L13)</f>
        <v>0.69142541045030848</v>
      </c>
      <c r="N6" s="1">
        <f t="shared" si="7"/>
        <v>0.72180518743171584</v>
      </c>
      <c r="O6" s="1">
        <f>EXP(Table_FP!N13)</f>
        <v>0.8428215734716199</v>
      </c>
      <c r="P6" s="1">
        <f t="shared" si="8"/>
        <v>0.6306526773980542</v>
      </c>
      <c r="Q6" s="1">
        <f>EXP(Table_FP!P13)</f>
        <v>0.74976159223904126</v>
      </c>
      <c r="R6" s="1">
        <f t="shared" si="2"/>
        <v>0.52361426564826352</v>
      </c>
    </row>
    <row r="7" spans="1:18" x14ac:dyDescent="0.35">
      <c r="A7" t="s">
        <v>37</v>
      </c>
      <c r="B7">
        <v>4</v>
      </c>
      <c r="C7" s="1">
        <f>EXP(Table_FP!B14)</f>
        <v>0.78427151377155646</v>
      </c>
      <c r="D7" s="1">
        <f t="shared" si="3"/>
        <v>0.59273965899541237</v>
      </c>
      <c r="E7" s="1">
        <f>EXP(Table_FP!D14)</f>
        <v>0.78427151377155646</v>
      </c>
      <c r="F7" s="1">
        <f t="shared" si="3"/>
        <v>0.7089289280495108</v>
      </c>
      <c r="G7" s="1">
        <f>EXP(Table_FP!F14)</f>
        <v>1.0523228932832038</v>
      </c>
      <c r="H7" s="1">
        <f t="shared" si="4"/>
        <v>0.56270486880695569</v>
      </c>
      <c r="I7" s="1">
        <f>EXP(Table_FP!H14)</f>
        <v>0.76874189731116027</v>
      </c>
      <c r="J7" s="1">
        <f t="shared" si="5"/>
        <v>0.57006778737801356</v>
      </c>
      <c r="K7" s="1">
        <f>EXP(Table_FP!J14)</f>
        <v>0.68591607389602016</v>
      </c>
      <c r="L7" s="1">
        <f t="shared" si="6"/>
        <v>0.60957090729630925</v>
      </c>
      <c r="M7" s="1">
        <f>EXP(Table_FP!L14)</f>
        <v>0.68523050066587032</v>
      </c>
      <c r="N7" s="1">
        <f t="shared" si="7"/>
        <v>0.72833075512570178</v>
      </c>
      <c r="O7" s="1">
        <f>EXP(Table_FP!N14)</f>
        <v>0.92219369144460805</v>
      </c>
      <c r="P7" s="1">
        <f t="shared" si="8"/>
        <v>0.57637314894887715</v>
      </c>
      <c r="Q7" s="1">
        <f>EXP(Table_FP!P14)</f>
        <v>0.67099070135344585</v>
      </c>
      <c r="R7" s="1">
        <f t="shared" si="2"/>
        <v>0.58508391359170697</v>
      </c>
    </row>
    <row r="8" spans="1:18" x14ac:dyDescent="0.35">
      <c r="A8" t="s">
        <v>38</v>
      </c>
      <c r="B8">
        <v>5</v>
      </c>
      <c r="C8" s="1">
        <f>EXP(Table_FP!B15)</f>
        <v>0.75729682151433553</v>
      </c>
      <c r="D8" s="1">
        <f t="shared" si="3"/>
        <v>0.61385287304281699</v>
      </c>
      <c r="E8" s="1">
        <f>EXP(Table_FP!D15)</f>
        <v>0.75805449711050832</v>
      </c>
      <c r="F8" s="1">
        <f t="shared" si="3"/>
        <v>0.73344695622428935</v>
      </c>
      <c r="G8" s="1">
        <f>EXP(Table_FP!F15)</f>
        <v>1.0714362091483463</v>
      </c>
      <c r="H8" s="1">
        <f t="shared" si="4"/>
        <v>0.55266679486048176</v>
      </c>
      <c r="I8" s="1">
        <f>EXP(Table_FP!H15)</f>
        <v>0.80251879796247849</v>
      </c>
      <c r="J8" s="1">
        <f t="shared" si="5"/>
        <v>0.5460744266397094</v>
      </c>
      <c r="K8" s="1">
        <f>EXP(Table_FP!J15)</f>
        <v>0.68045063620458768</v>
      </c>
      <c r="L8" s="1">
        <f t="shared" si="6"/>
        <v>0.61446703294463079</v>
      </c>
      <c r="M8" s="1">
        <f>EXP(Table_FP!L15)</f>
        <v>0.67909109492663677</v>
      </c>
      <c r="N8" s="1">
        <f t="shared" si="7"/>
        <v>0.73491531800906884</v>
      </c>
      <c r="O8" s="1">
        <f>EXP(Table_FP!N15)</f>
        <v>0.98314368463490964</v>
      </c>
      <c r="P8" s="1">
        <f t="shared" si="8"/>
        <v>0.54064089530931658</v>
      </c>
      <c r="Q8" s="1">
        <f>EXP(Table_FP!P15)</f>
        <v>0.70963821156020868</v>
      </c>
      <c r="R8" s="1">
        <f t="shared" si="2"/>
        <v>0.55321973808087377</v>
      </c>
    </row>
    <row r="9" spans="1:18" x14ac:dyDescent="0.35">
      <c r="A9" t="s">
        <v>39</v>
      </c>
      <c r="B9">
        <v>6</v>
      </c>
      <c r="C9" s="1">
        <f>EXP(Table_FP!B16)</f>
        <v>0.83027359498193265</v>
      </c>
      <c r="D9" s="1">
        <f t="shared" si="3"/>
        <v>0.55989836656540204</v>
      </c>
      <c r="E9" s="1">
        <f>EXP(Table_FP!D16)</f>
        <v>0.85898828074112343</v>
      </c>
      <c r="F9" s="1">
        <f t="shared" si="3"/>
        <v>0.64726466707803465</v>
      </c>
      <c r="G9" s="1">
        <f>EXP(Table_FP!F16)</f>
        <v>1.143392819644647</v>
      </c>
      <c r="H9" s="1">
        <f t="shared" si="4"/>
        <v>0.5178860715528314</v>
      </c>
      <c r="I9" s="1">
        <f>EXP(Table_FP!H16)</f>
        <v>0.86156911489895827</v>
      </c>
      <c r="J9" s="1">
        <f t="shared" si="5"/>
        <v>0.50864751868031377</v>
      </c>
      <c r="K9" s="1">
        <f>EXP(Table_FP!J16)</f>
        <v>0.73786086645059112</v>
      </c>
      <c r="L9" s="1">
        <f t="shared" si="6"/>
        <v>0.56665762138222475</v>
      </c>
      <c r="M9" s="1">
        <f>EXP(Table_FP!L16)</f>
        <v>0.76490778110286395</v>
      </c>
      <c r="N9" s="1">
        <f t="shared" si="7"/>
        <v>0.65246355222790053</v>
      </c>
      <c r="O9" s="1">
        <f>EXP(Table_FP!N16)</f>
        <v>0.98216103235830077</v>
      </c>
      <c r="P9" s="1">
        <f t="shared" si="8"/>
        <v>0.54118180661520288</v>
      </c>
      <c r="Q9" s="1">
        <f>EXP(Table_FP!P16)</f>
        <v>0.78035994327803426</v>
      </c>
      <c r="R9" s="1">
        <f t="shared" si="2"/>
        <v>0.5030830566243506</v>
      </c>
    </row>
    <row r="10" spans="1:18" x14ac:dyDescent="0.35">
      <c r="A10" t="s">
        <v>40</v>
      </c>
      <c r="B10">
        <v>7</v>
      </c>
      <c r="C10" s="1">
        <f>EXP(Table_FP!B17)</f>
        <v>0.71677019415569898</v>
      </c>
      <c r="D10" s="1">
        <f t="shared" si="3"/>
        <v>0.64856049180497599</v>
      </c>
      <c r="E10" s="1">
        <f>EXP(Table_FP!D17)</f>
        <v>0.7182051690405703</v>
      </c>
      <c r="F10" s="1">
        <f t="shared" si="3"/>
        <v>0.77414196879224839</v>
      </c>
      <c r="G10" s="1">
        <f>EXP(Table_FP!F17)</f>
        <v>0.9075560061332727</v>
      </c>
      <c r="H10" s="1">
        <f t="shared" si="4"/>
        <v>0.65246355222790042</v>
      </c>
      <c r="I10" s="1">
        <f>EXP(Table_FP!H17)</f>
        <v>0.67638015603928914</v>
      </c>
      <c r="J10" s="1">
        <f t="shared" si="5"/>
        <v>0.64791225548535059</v>
      </c>
      <c r="K10" s="1">
        <f>EXP(Table_FP!J17)</f>
        <v>0.58801665891308541</v>
      </c>
      <c r="L10" s="1">
        <f t="shared" si="6"/>
        <v>0.71105890820640971</v>
      </c>
      <c r="M10" s="1">
        <f>EXP(Table_FP!L17)</f>
        <v>0.58801665891308541</v>
      </c>
      <c r="N10" s="1">
        <f t="shared" si="7"/>
        <v>0.84874202188020675</v>
      </c>
      <c r="O10" s="1">
        <f>EXP(Table_FP!N17)</f>
        <v>0.72978887426905681</v>
      </c>
      <c r="P10" s="1">
        <f t="shared" si="8"/>
        <v>0.72833075512570167</v>
      </c>
      <c r="Q10" s="1">
        <f>EXP(Table_FP!P17)</f>
        <v>0.55654903441046488</v>
      </c>
      <c r="R10" s="1">
        <f t="shared" si="2"/>
        <v>0.70539313026995432</v>
      </c>
    </row>
    <row r="11" spans="1:18" x14ac:dyDescent="0.35">
      <c r="A11" t="s">
        <v>41</v>
      </c>
      <c r="B11">
        <v>8</v>
      </c>
      <c r="C11" s="1">
        <f>EXP(Table_FP!B18)</f>
        <v>0.73051902815942493</v>
      </c>
      <c r="D11" s="1">
        <f t="shared" si="3"/>
        <v>0.63635416972508696</v>
      </c>
      <c r="E11" s="1">
        <f>EXP(Table_FP!D18)</f>
        <v>0.73198152822831264</v>
      </c>
      <c r="F11" s="1">
        <f t="shared" si="3"/>
        <v>0.75957212322496848</v>
      </c>
      <c r="G11" s="1">
        <f>EXP(Table_FP!F18)</f>
        <v>0.83443535869578955</v>
      </c>
      <c r="H11" s="1">
        <f t="shared" si="4"/>
        <v>0.70963821156020868</v>
      </c>
      <c r="I11" s="1">
        <f>EXP(Table_FP!H18)</f>
        <v>0.65704681981505675</v>
      </c>
      <c r="J11" s="1">
        <f t="shared" si="5"/>
        <v>0.66697681085847438</v>
      </c>
      <c r="K11" s="1">
        <f>EXP(Table_FP!J18)</f>
        <v>0.85898828074112343</v>
      </c>
      <c r="L11" s="1">
        <f t="shared" si="6"/>
        <v>0.48675225595997168</v>
      </c>
      <c r="M11" s="1">
        <f>EXP(Table_FP!L18)</f>
        <v>0.8624311149420455</v>
      </c>
      <c r="N11" s="1">
        <f t="shared" si="7"/>
        <v>0.57868325868399739</v>
      </c>
      <c r="O11" s="1">
        <f>EXP(Table_FP!N18)</f>
        <v>1.0140984589384923</v>
      </c>
      <c r="P11" s="1">
        <f t="shared" si="8"/>
        <v>0.5241381418083354</v>
      </c>
      <c r="Q11" s="1">
        <f>EXP(Table_FP!P18)</f>
        <v>0.75729682151433553</v>
      </c>
      <c r="R11" s="1">
        <f t="shared" si="2"/>
        <v>0.51840421665375602</v>
      </c>
    </row>
    <row r="12" spans="1:18" x14ac:dyDescent="0.35">
      <c r="A12" t="s">
        <v>42</v>
      </c>
      <c r="B12">
        <v>9</v>
      </c>
      <c r="C12" s="1">
        <f>EXP(Table_FP!B19)</f>
        <v>0.46486882963276827</v>
      </c>
      <c r="D12" s="1">
        <f t="shared" si="3"/>
        <v>1</v>
      </c>
      <c r="E12" s="1">
        <f>EXP(Table_FP!D19)</f>
        <v>0.55599276355783667</v>
      </c>
      <c r="F12" s="1">
        <f t="shared" si="3"/>
        <v>1</v>
      </c>
      <c r="G12" s="1">
        <f>EXP(Table_FP!F19)</f>
        <v>0.59214721560748129</v>
      </c>
      <c r="H12" s="1">
        <f t="shared" si="4"/>
        <v>1</v>
      </c>
      <c r="I12" s="1">
        <f>EXP(Table_FP!H19)</f>
        <v>0.43823499246494924</v>
      </c>
      <c r="J12" s="1">
        <f t="shared" si="5"/>
        <v>1</v>
      </c>
      <c r="K12" s="1">
        <f>EXP(Table_FP!J19)</f>
        <v>0.41811448349391933</v>
      </c>
      <c r="L12" s="1">
        <f t="shared" si="6"/>
        <v>1</v>
      </c>
      <c r="M12" s="1">
        <f>EXP(Table_FP!L19)</f>
        <v>0.499074447985136</v>
      </c>
      <c r="N12" s="1">
        <f t="shared" si="7"/>
        <v>1</v>
      </c>
      <c r="O12" s="1">
        <f>EXP(Table_FP!N19)</f>
        <v>0.53152768187871791</v>
      </c>
      <c r="P12" s="1">
        <f t="shared" si="8"/>
        <v>1</v>
      </c>
      <c r="Q12" s="1">
        <f>EXP(Table_FP!P19)</f>
        <v>0.39258586553151836</v>
      </c>
      <c r="R12" s="1">
        <f t="shared" si="2"/>
        <v>1</v>
      </c>
    </row>
    <row r="13" spans="1:18" x14ac:dyDescent="0.35">
      <c r="A13" t="s">
        <v>43</v>
      </c>
      <c r="B13">
        <v>10</v>
      </c>
      <c r="C13" s="1">
        <f>EXP(Table_FP!B20)</f>
        <v>0.58508391359170686</v>
      </c>
      <c r="D13" s="1">
        <f t="shared" si="3"/>
        <v>0.79453360250333405</v>
      </c>
      <c r="E13" s="1">
        <f>EXP(Table_FP!D20)</f>
        <v>0.58566929014479374</v>
      </c>
      <c r="F13" s="1">
        <f t="shared" si="3"/>
        <v>0.94932886684288975</v>
      </c>
      <c r="G13" s="1">
        <f>EXP(Table_FP!F20)</f>
        <v>0.62813510518964077</v>
      </c>
      <c r="H13" s="1">
        <f t="shared" si="4"/>
        <v>0.94270676915709983</v>
      </c>
      <c r="I13" s="1">
        <f>EXP(Table_FP!H20)</f>
        <v>0.65836222842482717</v>
      </c>
      <c r="J13" s="1">
        <f t="shared" si="5"/>
        <v>0.66564419030152122</v>
      </c>
      <c r="K13" s="1">
        <f>EXP(Table_FP!J20)</f>
        <v>0.50258022502542843</v>
      </c>
      <c r="L13" s="1">
        <f t="shared" si="6"/>
        <v>0.83193580382667165</v>
      </c>
      <c r="M13" s="1">
        <f>EXP(Table_FP!L20)</f>
        <v>0.50207789600677311</v>
      </c>
      <c r="N13" s="1">
        <f t="shared" si="7"/>
        <v>0.99401796405393517</v>
      </c>
      <c r="O13" s="1">
        <f>EXP(Table_FP!N20)</f>
        <v>0.53365805050299064</v>
      </c>
      <c r="P13" s="1">
        <f t="shared" si="8"/>
        <v>0.99600798934399137</v>
      </c>
      <c r="Q13" s="1">
        <f>EXP(Table_FP!P20)</f>
        <v>0.56665762138222464</v>
      </c>
      <c r="R13" s="1">
        <f t="shared" si="2"/>
        <v>0.69280964504439169</v>
      </c>
    </row>
    <row r="14" spans="1:18" x14ac:dyDescent="0.35">
      <c r="A14" t="s">
        <v>44</v>
      </c>
      <c r="B14">
        <v>11</v>
      </c>
      <c r="C14" s="1">
        <f>EXP(Table_FP!B21)</f>
        <v>0.64082427603231873</v>
      </c>
      <c r="D14" s="1">
        <f t="shared" si="3"/>
        <v>0.72542325099014116</v>
      </c>
      <c r="E14" s="1">
        <f>EXP(Table_FP!D21)</f>
        <v>0.64146542082731983</v>
      </c>
      <c r="F14" s="1">
        <f t="shared" si="3"/>
        <v>0.86675406889548912</v>
      </c>
      <c r="G14" s="1">
        <f>EXP(Table_FP!F21)</f>
        <v>0.84197917316849991</v>
      </c>
      <c r="H14" s="1">
        <f t="shared" si="4"/>
        <v>0.70328012197634093</v>
      </c>
      <c r="I14" s="1">
        <f>EXP(Table_FP!H21)</f>
        <v>0.6114023658324087</v>
      </c>
      <c r="J14" s="1">
        <f t="shared" si="5"/>
        <v>0.71677019415569887</v>
      </c>
      <c r="K14" s="1">
        <f>EXP(Table_FP!J21)</f>
        <v>0.62688009041237702</v>
      </c>
      <c r="L14" s="1">
        <f t="shared" si="6"/>
        <v>0.66697681085847438</v>
      </c>
      <c r="M14" s="1">
        <f>EXP(Table_FP!L21)</f>
        <v>0.62688009041237702</v>
      </c>
      <c r="N14" s="1">
        <f t="shared" si="7"/>
        <v>0.79612425983545376</v>
      </c>
      <c r="O14" s="1">
        <f>EXP(Table_FP!N21)</f>
        <v>0.84450890338603435</v>
      </c>
      <c r="P14" s="1">
        <f t="shared" si="8"/>
        <v>0.6293926325081628</v>
      </c>
      <c r="Q14" s="1">
        <f>EXP(Table_FP!P21)</f>
        <v>0.58742893616452341</v>
      </c>
      <c r="R14" s="1">
        <f t="shared" si="2"/>
        <v>0.66831209932356039</v>
      </c>
    </row>
    <row r="15" spans="1:18" x14ac:dyDescent="0.35">
      <c r="A15" t="s">
        <v>45</v>
      </c>
      <c r="B15">
        <v>12</v>
      </c>
      <c r="C15" s="1">
        <f>EXP(Table_FP!B22)</f>
        <v>0.6004955788122659</v>
      </c>
      <c r="D15" s="1">
        <f t="shared" si="3"/>
        <v>0.77414196879224839</v>
      </c>
      <c r="E15" s="1">
        <f>EXP(Table_FP!D22)</f>
        <v>0.60109637473897526</v>
      </c>
      <c r="F15" s="1">
        <f t="shared" si="3"/>
        <v>0.92496442654353928</v>
      </c>
      <c r="G15" s="1">
        <f>EXP(Table_FP!F22)</f>
        <v>0.75805449711050832</v>
      </c>
      <c r="H15" s="1">
        <f t="shared" si="4"/>
        <v>0.7811406935313765</v>
      </c>
      <c r="I15" s="1">
        <f>EXP(Table_FP!H22)</f>
        <v>0.65115992918103249</v>
      </c>
      <c r="J15" s="1">
        <f t="shared" si="5"/>
        <v>0.67300669593738649</v>
      </c>
      <c r="K15" s="1">
        <f>EXP(Table_FP!J22)</f>
        <v>0.57637314894887715</v>
      </c>
      <c r="L15" s="1">
        <f t="shared" si="6"/>
        <v>0.72542325099014116</v>
      </c>
      <c r="M15" s="1">
        <f>EXP(Table_FP!L22)</f>
        <v>0.57752704876195471</v>
      </c>
      <c r="N15" s="1">
        <f t="shared" si="7"/>
        <v>0.8641577031846428</v>
      </c>
      <c r="O15" s="1">
        <f>EXP(Table_FP!N22)</f>
        <v>0.7160537822272085</v>
      </c>
      <c r="P15" s="1">
        <f t="shared" si="8"/>
        <v>0.74230133974777435</v>
      </c>
      <c r="Q15" s="1">
        <f>EXP(Table_FP!P22)</f>
        <v>0.63128364550692595</v>
      </c>
      <c r="R15" s="1">
        <f t="shared" si="2"/>
        <v>0.62188505646502013</v>
      </c>
    </row>
    <row r="16" spans="1:18" x14ac:dyDescent="0.35">
      <c r="A16" t="s">
        <v>46</v>
      </c>
      <c r="B16">
        <v>13</v>
      </c>
      <c r="C16" s="1">
        <f>EXP(Table_FP!B23)</f>
        <v>0.58742893616452341</v>
      </c>
      <c r="D16" s="1">
        <f t="shared" si="3"/>
        <v>0.79136181589558385</v>
      </c>
      <c r="E16" s="1">
        <f>EXP(Table_FP!D23)</f>
        <v>0.58860496967835518</v>
      </c>
      <c r="F16" s="1">
        <f t="shared" si="3"/>
        <v>0.94459406936652346</v>
      </c>
      <c r="G16" s="1">
        <f>EXP(Table_FP!F23)</f>
        <v>0.64791225548535059</v>
      </c>
      <c r="H16" s="1">
        <f t="shared" si="4"/>
        <v>0.91393118527122819</v>
      </c>
      <c r="I16" s="1">
        <f>EXP(Table_FP!H23)</f>
        <v>0.58216579539864144</v>
      </c>
      <c r="J16" s="1">
        <f t="shared" si="5"/>
        <v>0.75276664470619625</v>
      </c>
      <c r="K16" s="1">
        <f>EXP(Table_FP!J23)</f>
        <v>0.67166202766200978</v>
      </c>
      <c r="L16" s="1">
        <f t="shared" si="6"/>
        <v>0.6225072525676868</v>
      </c>
      <c r="M16" s="1">
        <f>EXP(Table_FP!L23)</f>
        <v>0.67368003924886766</v>
      </c>
      <c r="N16" s="1">
        <f t="shared" si="7"/>
        <v>0.74081822068171788</v>
      </c>
      <c r="O16" s="1">
        <f>EXP(Table_FP!N23)</f>
        <v>0.77414196879224839</v>
      </c>
      <c r="P16" s="1">
        <f t="shared" si="8"/>
        <v>0.68660233304230101</v>
      </c>
      <c r="Q16" s="1">
        <f>EXP(Table_FP!P23)</f>
        <v>0.64726466707803465</v>
      </c>
      <c r="R16" s="1">
        <f t="shared" si="2"/>
        <v>0.60653065971263342</v>
      </c>
    </row>
  </sheetData>
  <pageMargins left="0.7" right="0.7" top="0.75" bottom="0.75" header="0.3" footer="0.3"/>
  <pageSetup paperSize="9" orientation="portrait" r:id="rId1"/>
  <ignoredErrors>
    <ignoredError sqref="E5 E6:E16 G5:G6 G7:G16 K5:R16 I5:I16 D4:R4"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18"/>
  <sheetViews>
    <sheetView topLeftCell="A3" workbookViewId="0">
      <selection activeCell="E14" sqref="E14"/>
    </sheetView>
  </sheetViews>
  <sheetFormatPr defaultRowHeight="14.5" x14ac:dyDescent="0.35"/>
  <sheetData>
    <row r="1" spans="1:9" s="2" customFormat="1" x14ac:dyDescent="0.35">
      <c r="A1" s="2" t="s">
        <v>87</v>
      </c>
    </row>
    <row r="3" spans="1:9" x14ac:dyDescent="0.35">
      <c r="A3" t="s">
        <v>70</v>
      </c>
    </row>
    <row r="4" spans="1:9" x14ac:dyDescent="0.35">
      <c r="B4" t="s">
        <v>76</v>
      </c>
    </row>
    <row r="5" spans="1:9" x14ac:dyDescent="0.35">
      <c r="A5" t="s">
        <v>0</v>
      </c>
      <c r="B5" t="s">
        <v>77</v>
      </c>
      <c r="C5" t="s">
        <v>163</v>
      </c>
      <c r="D5" t="s">
        <v>164</v>
      </c>
      <c r="E5" t="s">
        <v>165</v>
      </c>
      <c r="F5" t="s">
        <v>78</v>
      </c>
      <c r="G5" t="s">
        <v>166</v>
      </c>
      <c r="H5" t="s">
        <v>167</v>
      </c>
      <c r="I5" t="s">
        <v>168</v>
      </c>
    </row>
    <row r="6" spans="1:9" x14ac:dyDescent="0.35">
      <c r="A6" t="s">
        <v>34</v>
      </c>
      <c r="B6">
        <v>0</v>
      </c>
      <c r="C6">
        <v>0</v>
      </c>
      <c r="D6">
        <v>0</v>
      </c>
      <c r="E6">
        <v>0</v>
      </c>
      <c r="F6">
        <v>0</v>
      </c>
      <c r="G6">
        <v>0</v>
      </c>
      <c r="H6">
        <v>0</v>
      </c>
      <c r="I6">
        <v>0</v>
      </c>
    </row>
    <row r="7" spans="1:9" x14ac:dyDescent="0.35">
      <c r="A7" t="s">
        <v>35</v>
      </c>
      <c r="B7">
        <v>0.3333333432674408</v>
      </c>
      <c r="C7">
        <v>0.3333333432674408</v>
      </c>
      <c r="D7">
        <v>1</v>
      </c>
      <c r="E7">
        <v>0</v>
      </c>
      <c r="F7">
        <v>0</v>
      </c>
      <c r="G7">
        <v>0</v>
      </c>
      <c r="H7">
        <v>0</v>
      </c>
      <c r="I7">
        <v>0</v>
      </c>
    </row>
    <row r="8" spans="1:9" x14ac:dyDescent="0.35">
      <c r="A8" t="s">
        <v>36</v>
      </c>
      <c r="B8">
        <v>0.93333333730697632</v>
      </c>
      <c r="C8">
        <v>1</v>
      </c>
      <c r="D8">
        <v>1</v>
      </c>
      <c r="E8">
        <v>0</v>
      </c>
      <c r="F8">
        <v>0</v>
      </c>
      <c r="G8">
        <v>0</v>
      </c>
      <c r="H8">
        <v>0</v>
      </c>
      <c r="I8">
        <v>0.93333333730697632</v>
      </c>
    </row>
    <row r="9" spans="1:9" x14ac:dyDescent="0.35">
      <c r="A9" t="s">
        <v>37</v>
      </c>
      <c r="B9">
        <v>0</v>
      </c>
      <c r="C9">
        <v>0</v>
      </c>
      <c r="D9">
        <v>0</v>
      </c>
      <c r="E9">
        <v>0</v>
      </c>
      <c r="F9">
        <v>0</v>
      </c>
      <c r="G9">
        <v>0</v>
      </c>
      <c r="H9">
        <v>0</v>
      </c>
      <c r="I9">
        <v>0</v>
      </c>
    </row>
    <row r="10" spans="1:9" x14ac:dyDescent="0.35">
      <c r="A10" t="s">
        <v>38</v>
      </c>
      <c r="B10">
        <v>0</v>
      </c>
      <c r="C10">
        <v>0</v>
      </c>
      <c r="D10">
        <v>0.46666666865348816</v>
      </c>
      <c r="E10">
        <v>0</v>
      </c>
      <c r="F10">
        <v>0</v>
      </c>
      <c r="G10">
        <v>0</v>
      </c>
      <c r="H10">
        <v>0</v>
      </c>
      <c r="I10">
        <v>0</v>
      </c>
    </row>
    <row r="11" spans="1:9" x14ac:dyDescent="0.35">
      <c r="A11" t="s">
        <v>39</v>
      </c>
      <c r="B11">
        <v>0</v>
      </c>
      <c r="C11">
        <v>0.20000000298023224</v>
      </c>
      <c r="D11">
        <v>0</v>
      </c>
      <c r="E11">
        <v>0.46666666865348816</v>
      </c>
      <c r="F11">
        <v>0</v>
      </c>
      <c r="G11">
        <v>0</v>
      </c>
      <c r="H11">
        <v>0</v>
      </c>
      <c r="I11">
        <v>1</v>
      </c>
    </row>
    <row r="12" spans="1:9" x14ac:dyDescent="0.35">
      <c r="A12" t="s">
        <v>40</v>
      </c>
      <c r="B12">
        <v>0</v>
      </c>
      <c r="C12">
        <v>0</v>
      </c>
      <c r="D12">
        <v>0</v>
      </c>
      <c r="E12">
        <v>6.6666670143604279E-2</v>
      </c>
      <c r="F12">
        <v>0</v>
      </c>
      <c r="G12">
        <v>0</v>
      </c>
      <c r="H12">
        <v>1</v>
      </c>
      <c r="I12">
        <v>0</v>
      </c>
    </row>
    <row r="13" spans="1:9" x14ac:dyDescent="0.35">
      <c r="A13" t="s">
        <v>41</v>
      </c>
      <c r="B13">
        <v>1</v>
      </c>
      <c r="C13">
        <v>1</v>
      </c>
      <c r="D13">
        <v>1</v>
      </c>
      <c r="E13">
        <v>0.60000002384185791</v>
      </c>
      <c r="F13">
        <v>0</v>
      </c>
      <c r="G13">
        <v>0</v>
      </c>
      <c r="H13">
        <v>0</v>
      </c>
      <c r="I13">
        <v>1</v>
      </c>
    </row>
    <row r="14" spans="1:9" x14ac:dyDescent="0.35">
      <c r="A14" t="s">
        <v>42</v>
      </c>
      <c r="B14">
        <v>0</v>
      </c>
      <c r="C14">
        <v>0</v>
      </c>
      <c r="D14">
        <v>0</v>
      </c>
      <c r="E14">
        <v>0</v>
      </c>
      <c r="F14">
        <v>0</v>
      </c>
      <c r="G14">
        <v>0</v>
      </c>
      <c r="H14">
        <v>0</v>
      </c>
      <c r="I14">
        <v>0</v>
      </c>
    </row>
    <row r="15" spans="1:9" x14ac:dyDescent="0.35">
      <c r="A15" t="s">
        <v>43</v>
      </c>
      <c r="B15">
        <v>0</v>
      </c>
      <c r="C15">
        <v>0</v>
      </c>
      <c r="D15">
        <v>0</v>
      </c>
      <c r="E15">
        <v>0</v>
      </c>
      <c r="F15">
        <v>0</v>
      </c>
      <c r="G15">
        <v>0</v>
      </c>
      <c r="H15">
        <v>0</v>
      </c>
      <c r="I15">
        <v>0</v>
      </c>
    </row>
    <row r="16" spans="1:9" x14ac:dyDescent="0.35">
      <c r="A16" t="s">
        <v>44</v>
      </c>
      <c r="B16">
        <v>0</v>
      </c>
      <c r="C16">
        <v>0</v>
      </c>
      <c r="D16">
        <v>0.26666668057441711</v>
      </c>
      <c r="E16">
        <v>0</v>
      </c>
      <c r="F16">
        <v>0</v>
      </c>
      <c r="G16">
        <v>0</v>
      </c>
      <c r="H16">
        <v>0</v>
      </c>
      <c r="I16">
        <v>0</v>
      </c>
    </row>
    <row r="17" spans="1:9" x14ac:dyDescent="0.35">
      <c r="A17" t="s">
        <v>45</v>
      </c>
      <c r="B17">
        <v>0</v>
      </c>
      <c r="C17">
        <v>0</v>
      </c>
      <c r="D17">
        <v>0</v>
      </c>
      <c r="E17">
        <v>0</v>
      </c>
      <c r="F17">
        <v>0</v>
      </c>
      <c r="G17">
        <v>0</v>
      </c>
      <c r="H17">
        <v>0</v>
      </c>
      <c r="I17">
        <v>0</v>
      </c>
    </row>
    <row r="18" spans="1:9" x14ac:dyDescent="0.35">
      <c r="A18" t="s">
        <v>46</v>
      </c>
      <c r="B18">
        <v>1</v>
      </c>
      <c r="C18">
        <v>1</v>
      </c>
      <c r="D18">
        <v>1</v>
      </c>
      <c r="E18">
        <v>0.73333334922790527</v>
      </c>
      <c r="F18">
        <v>0</v>
      </c>
      <c r="G18">
        <v>0</v>
      </c>
      <c r="H18">
        <v>0</v>
      </c>
      <c r="I18">
        <v>1</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9"/>
  <sheetViews>
    <sheetView zoomScale="75" zoomScaleNormal="75" workbookViewId="0">
      <selection activeCell="F7" sqref="F7"/>
    </sheetView>
  </sheetViews>
  <sheetFormatPr defaultRowHeight="14.5" x14ac:dyDescent="0.35"/>
  <cols>
    <col min="1" max="1" width="6.26953125" customWidth="1"/>
    <col min="2" max="2" width="10.81640625" customWidth="1"/>
    <col min="3" max="3" width="10.81640625" style="1" customWidth="1"/>
    <col min="4" max="4" width="12.453125" style="1" customWidth="1"/>
    <col min="5" max="5" width="12.1796875" style="1" customWidth="1"/>
    <col min="6" max="6" width="8.7265625" style="1"/>
    <col min="7" max="7" width="11.1796875" style="1" customWidth="1"/>
    <col min="8" max="8" width="9.81640625" style="1" customWidth="1"/>
    <col min="9" max="11" width="12.453125" style="1" customWidth="1"/>
    <col min="12" max="31" width="8.7265625" style="1"/>
  </cols>
  <sheetData>
    <row r="1" spans="1:31" x14ac:dyDescent="0.35">
      <c r="A1" s="2" t="s">
        <v>81</v>
      </c>
    </row>
    <row r="2" spans="1:31" x14ac:dyDescent="0.35">
      <c r="A2" s="6" t="s">
        <v>234</v>
      </c>
    </row>
    <row r="4" spans="1:31" x14ac:dyDescent="0.35">
      <c r="L4" s="1" t="s">
        <v>66</v>
      </c>
      <c r="P4" s="1" t="s">
        <v>67</v>
      </c>
      <c r="T4" s="1" t="s">
        <v>68</v>
      </c>
      <c r="X4" s="1" t="s">
        <v>69</v>
      </c>
      <c r="AB4" s="1" t="s">
        <v>79</v>
      </c>
    </row>
    <row r="5" spans="1:31" ht="47.15" customHeight="1" x14ac:dyDescent="0.35">
      <c r="A5" t="s">
        <v>0</v>
      </c>
      <c r="B5" t="s">
        <v>72</v>
      </c>
      <c r="C5" s="1" t="s">
        <v>75</v>
      </c>
      <c r="D5" s="1" t="s">
        <v>196</v>
      </c>
      <c r="E5" s="1" t="s">
        <v>197</v>
      </c>
      <c r="F5" s="1" t="s">
        <v>73</v>
      </c>
      <c r="G5" s="1" t="s">
        <v>75</v>
      </c>
      <c r="H5" s="1" t="s">
        <v>196</v>
      </c>
      <c r="I5" s="1" t="s">
        <v>198</v>
      </c>
      <c r="J5" s="10" t="s">
        <v>201</v>
      </c>
      <c r="K5" s="10" t="s">
        <v>196</v>
      </c>
      <c r="L5" s="1" t="s">
        <v>192</v>
      </c>
      <c r="M5" s="1" t="s">
        <v>193</v>
      </c>
      <c r="N5" s="1" t="s">
        <v>194</v>
      </c>
      <c r="O5" s="1" t="s">
        <v>195</v>
      </c>
      <c r="P5" s="1" t="s">
        <v>192</v>
      </c>
      <c r="Q5" s="1" t="s">
        <v>193</v>
      </c>
      <c r="R5" s="1" t="s">
        <v>194</v>
      </c>
      <c r="S5" s="1" t="s">
        <v>195</v>
      </c>
      <c r="T5" s="1" t="s">
        <v>192</v>
      </c>
      <c r="U5" s="1" t="s">
        <v>193</v>
      </c>
      <c r="V5" s="1" t="s">
        <v>194</v>
      </c>
      <c r="W5" s="1" t="s">
        <v>195</v>
      </c>
      <c r="X5" s="1" t="s">
        <v>192</v>
      </c>
      <c r="Y5" s="1" t="s">
        <v>193</v>
      </c>
      <c r="Z5" s="1" t="s">
        <v>194</v>
      </c>
      <c r="AA5" s="1" t="s">
        <v>195</v>
      </c>
      <c r="AB5" s="1" t="s">
        <v>192</v>
      </c>
      <c r="AC5" s="1" t="s">
        <v>193</v>
      </c>
      <c r="AD5" s="1" t="s">
        <v>194</v>
      </c>
      <c r="AE5" s="1" t="s">
        <v>195</v>
      </c>
    </row>
    <row r="6" spans="1:31" s="7" customFormat="1" x14ac:dyDescent="0.35">
      <c r="A6" s="7" t="s">
        <v>34</v>
      </c>
      <c r="B6" s="7">
        <v>0.47358240210844949</v>
      </c>
      <c r="C6" s="8">
        <f>B6/B$19-1</f>
        <v>0.13814024782549716</v>
      </c>
      <c r="D6" s="9">
        <f>AC6-$AB6</f>
        <v>7.7377442029894494E-2</v>
      </c>
      <c r="E6" s="9">
        <f>AD6-$AB6</f>
        <v>0.11364390254291523</v>
      </c>
      <c r="F6" s="9">
        <v>0.39032212381164488</v>
      </c>
      <c r="G6" s="9">
        <f>F6/F$19-1</f>
        <v>8.3479692164192043E-2</v>
      </c>
      <c r="H6" s="9">
        <f>AC6-$AB6</f>
        <v>7.7377442029894494E-2</v>
      </c>
      <c r="I6" s="9">
        <f>AE6-AB6</f>
        <v>-1.7736133587509473E-2</v>
      </c>
      <c r="J6" s="11">
        <f>AVERAGE(C6,G6)</f>
        <v>0.1108099699948446</v>
      </c>
      <c r="K6" s="11">
        <f>H6</f>
        <v>7.7377442029894494E-2</v>
      </c>
      <c r="L6" s="9">
        <f>ES_FP!C4</f>
        <v>0.47129875421524048</v>
      </c>
      <c r="M6" s="9">
        <f>ES_FP!D4</f>
        <v>0.54192686080932617</v>
      </c>
      <c r="N6" s="9">
        <f>ES_FP!E4</f>
        <v>0.57084810733795166</v>
      </c>
      <c r="O6" s="9">
        <f>ES_FP!F4</f>
        <v>0.44843140244483948</v>
      </c>
      <c r="P6" s="9">
        <f>IF(INDEX(Monotonicity_FP!F$6:F$18,MATCH($A6,Monotonicity_FP!$A$6:$A$18,0))&lt;0.5,ES_FP!G4,"")</f>
        <v>0.47651585936546326</v>
      </c>
      <c r="Q6" s="9">
        <f>IF(INDEX(Monotonicity_FP!G$6:G$18,MATCH($A6,Monotonicity_FP!$A$6:$A$18,0))&lt;0.5,ES_FP!H4,"")</f>
        <v>0.54331362247467041</v>
      </c>
      <c r="R6" s="9">
        <f>IF(INDEX(Monotonicity_FP!H$6:H$18,MATCH($A6,Monotonicity_FP!$A$6:$A$18,0))&lt;0.5,ES_FP!I4,"")</f>
        <v>0.59085053205490112</v>
      </c>
      <c r="S6" s="9">
        <f>IF(INDEX(Monotonicity_FP!I$6:I$18,MATCH($A6,Monotonicity_FP!$A$6:$A$18,0))&lt;0.5,ES_FP!J4,"")</f>
        <v>0.48060113191604614</v>
      </c>
      <c r="T6" s="9">
        <f>ES2_FP!D4</f>
        <v>0.46486882963276827</v>
      </c>
      <c r="U6" s="9">
        <f>ES2_FP!F4</f>
        <v>0.55599276355783667</v>
      </c>
      <c r="V6" s="9">
        <f>ES2_FP!H4</f>
        <v>0.59214721560748129</v>
      </c>
      <c r="W6" s="9">
        <f>ES2_FP!J4</f>
        <v>0.43823499246494924</v>
      </c>
      <c r="X6" s="9">
        <f>IF(INDEX(Monotonicity_FP!B$6:B$18,MATCH($A6,Monotonicity_FP!$A$6:$A$18,0))&lt;0.5,ES2_FP!L4,"")</f>
        <v>0.41811448349391933</v>
      </c>
      <c r="Y6" s="9">
        <f>IF(INDEX(Monotonicity_FP!C$6:C$18,MATCH($A6,Monotonicity_FP!$A$6:$A$18,0))&lt;0.5,ES2_FP!N4,"")</f>
        <v>0.499074447985136</v>
      </c>
      <c r="Z6" s="9">
        <f>IF(INDEX(Monotonicity_FP!D$6:D$18,MATCH($A6,Monotonicity_FP!$A$6:$A$18,0))&lt;0.5,ES2_FP!P4,"")</f>
        <v>0.53152768187871791</v>
      </c>
      <c r="AA6" s="9">
        <f>IF(INDEX(Monotonicity_FP!E$6:E$18,MATCH($A6,Monotonicity_FP!$A$6:$A$18,0))&lt;0.5,ES2_FP!R4,"")</f>
        <v>0.39258586553151836</v>
      </c>
      <c r="AB6" s="9">
        <f t="shared" ref="AB6:AB18" si="0">AVERAGE(L6,P6,T6,X6)</f>
        <v>0.45769948167684782</v>
      </c>
      <c r="AC6" s="9">
        <f t="shared" ref="AC6:AC18" si="1">AVERAGE(M6,Q6,U6,Y6)</f>
        <v>0.53507692370674231</v>
      </c>
      <c r="AD6" s="9">
        <f t="shared" ref="AD6:AD18" si="2">AVERAGE(N6,R6,V6,Z6)</f>
        <v>0.57134338421976305</v>
      </c>
      <c r="AE6" s="9">
        <f t="shared" ref="AE6:AE18" si="3">AVERAGE(O6,S6,W6,AA6)</f>
        <v>0.43996334808933835</v>
      </c>
    </row>
    <row r="7" spans="1:31" s="7" customFormat="1" x14ac:dyDescent="0.35">
      <c r="A7" s="7" t="s">
        <v>35</v>
      </c>
      <c r="B7" s="7">
        <v>0.36199640767163382</v>
      </c>
      <c r="C7" s="8">
        <f t="shared" ref="C7:C18" si="4">B7/B$19-1</f>
        <v>-0.13002958026935896</v>
      </c>
      <c r="D7" s="9">
        <f t="shared" ref="D7:D18" si="5">AC7-$AB7</f>
        <v>8.0200319862279268E-2</v>
      </c>
      <c r="E7" s="9">
        <f t="shared" ref="E7:E18" si="6">AD7-$AB7</f>
        <v>-3.1426614898955985E-2</v>
      </c>
      <c r="F7" s="9">
        <v>0.36447508396851636</v>
      </c>
      <c r="G7" s="9">
        <f t="shared" ref="G7:G18" si="7">F7/F$19-1</f>
        <v>1.1731920095544135E-2</v>
      </c>
      <c r="H7" s="9">
        <f t="shared" ref="H7:H18" si="8">AD7-$AB7</f>
        <v>-3.1426614898955985E-2</v>
      </c>
      <c r="I7" s="9">
        <f t="shared" ref="I7:I18" si="9">AE7-AB7</f>
        <v>-3.3317881011905803E-2</v>
      </c>
      <c r="J7" s="11">
        <f t="shared" ref="J7:J18" si="10">AVERAGE(C7,G7)</f>
        <v>-5.9148830086907411E-2</v>
      </c>
      <c r="K7" s="11">
        <f t="shared" ref="K7:K18" si="11">H7</f>
        <v>-3.1426614898955985E-2</v>
      </c>
      <c r="L7" s="9">
        <f>ES_FP!C5</f>
        <v>0.45374813675880432</v>
      </c>
      <c r="M7" s="9">
        <f>ES_FP!D5</f>
        <v>0.52096009254455566</v>
      </c>
      <c r="N7" s="9">
        <f>ES_FP!E5</f>
        <v>0.42073589563369751</v>
      </c>
      <c r="O7" s="9">
        <f>ES_FP!F5</f>
        <v>0.40221723914146423</v>
      </c>
      <c r="P7" s="9">
        <f>IF(INDEX(Monotonicity_FP!F$6:F$18,MATCH($A7,Monotonicity_FP!$A$6:$A$18,0))&lt;0.5,ES_FP!G5,"")</f>
        <v>0.43045616149902344</v>
      </c>
      <c r="Q7" s="9">
        <f>IF(INDEX(Monotonicity_FP!G$6:G$18,MATCH($A7,Monotonicity_FP!$A$6:$A$18,0))&lt;0.5,ES_FP!H5,"")</f>
        <v>0.50781208276748657</v>
      </c>
      <c r="R7" s="9">
        <f>IF(INDEX(Monotonicity_FP!H$6:H$18,MATCH($A7,Monotonicity_FP!$A$6:$A$18,0))&lt;0.5,ES_FP!I5,"")</f>
        <v>0.39665359258651733</v>
      </c>
      <c r="S7" s="9">
        <f>IF(INDEX(Monotonicity_FP!I$6:I$18,MATCH($A7,Monotonicity_FP!$A$6:$A$18,0))&lt;0.5,ES_FP!J5,"")</f>
        <v>0.434114009141922</v>
      </c>
      <c r="T7" s="9">
        <f>ES2_FP!D5</f>
        <v>0.4520330420234146</v>
      </c>
      <c r="U7" s="9">
        <f>ES2_FP!F5</f>
        <v>0.54010052464437064</v>
      </c>
      <c r="V7" s="9">
        <f>ES2_FP!H5</f>
        <v>0.42784256065939502</v>
      </c>
      <c r="W7" s="9">
        <f>ES2_FP!J5</f>
        <v>0.40575733301861544</v>
      </c>
      <c r="X7" s="9">
        <f>IF(INDEX(Monotonicity_FP!B$6:B$18,MATCH($A7,Monotonicity_FP!$A$6:$A$18,0))&lt;0.5,ES2_FP!L5,"")</f>
        <v>0.44977851782072775</v>
      </c>
      <c r="Y7" s="9">
        <f>IF(INDEX(Monotonicity_FP!C$6:C$18,MATCH($A7,Monotonicity_FP!$A$6:$A$18,0))&lt;0.5,ES2_FP!N5,"")</f>
        <v>0.53794443759467458</v>
      </c>
      <c r="Z7" s="9" t="str">
        <f>IF(INDEX(Monotonicity_FP!D$6:D$18,MATCH($A7,Monotonicity_FP!$A$6:$A$18,0))&lt;0.5,ES2_FP!P5,"")</f>
        <v/>
      </c>
      <c r="AA7" s="9">
        <f>IF(INDEX(Monotonicity_FP!E$6:E$18,MATCH($A7,Monotonicity_FP!$A$6:$A$18,0))&lt;0.5,ES2_FP!R5,"")</f>
        <v>0.41065575275234545</v>
      </c>
      <c r="AB7" s="9">
        <f t="shared" si="0"/>
        <v>0.44650396452549257</v>
      </c>
      <c r="AC7" s="9">
        <f t="shared" si="1"/>
        <v>0.52670428438777184</v>
      </c>
      <c r="AD7" s="9">
        <f t="shared" si="2"/>
        <v>0.41507734962653658</v>
      </c>
      <c r="AE7" s="9">
        <f t="shared" si="3"/>
        <v>0.41318608351358677</v>
      </c>
    </row>
    <row r="8" spans="1:31" s="7" customFormat="1" x14ac:dyDescent="0.35">
      <c r="A8" s="7" t="s">
        <v>36</v>
      </c>
      <c r="B8" s="7">
        <v>0.30829229494534166</v>
      </c>
      <c r="C8" s="8">
        <f t="shared" si="4"/>
        <v>-0.25909436792917073</v>
      </c>
      <c r="D8" s="9">
        <f t="shared" si="5"/>
        <v>-0.11895066167516177</v>
      </c>
      <c r="E8" s="9">
        <f t="shared" si="6"/>
        <v>-0.16201940320471353</v>
      </c>
      <c r="F8" s="9">
        <v>0.26476844035811359</v>
      </c>
      <c r="G8" s="9">
        <f t="shared" si="7"/>
        <v>-0.26503979468907668</v>
      </c>
      <c r="H8" s="9">
        <f t="shared" si="8"/>
        <v>-0.16201940320471353</v>
      </c>
      <c r="I8" s="9">
        <f t="shared" si="9"/>
        <v>-0.35320611893450315</v>
      </c>
      <c r="J8" s="11">
        <f t="shared" si="10"/>
        <v>-0.26206708130912371</v>
      </c>
      <c r="K8" s="11">
        <f t="shared" si="11"/>
        <v>-0.16201940320471353</v>
      </c>
      <c r="L8" s="9">
        <f>ES_FP!C6</f>
        <v>0.93464517593383789</v>
      </c>
      <c r="M8" s="9">
        <f>ES_FP!D6</f>
        <v>0.80930566787719727</v>
      </c>
      <c r="N8" s="9">
        <f>ES_FP!E6</f>
        <v>0.77176362276077271</v>
      </c>
      <c r="O8" s="9">
        <f>ES_FP!F6</f>
        <v>0.60114216804504395</v>
      </c>
      <c r="P8" s="9">
        <f>IF(INDEX(Monotonicity_FP!F$6:F$18,MATCH($A8,Monotonicity_FP!$A$6:$A$18,0))&lt;0.5,ES_FP!G6,"")</f>
        <v>0.9293937087059021</v>
      </c>
      <c r="Q8" s="9">
        <f>IF(INDEX(Monotonicity_FP!G$6:G$18,MATCH($A8,Monotonicity_FP!$A$6:$A$18,0))&lt;0.5,ES_FP!H6,"")</f>
        <v>0.79837459325790405</v>
      </c>
      <c r="R8" s="9">
        <f>IF(INDEX(Monotonicity_FP!H$6:H$18,MATCH($A8,Monotonicity_FP!$A$6:$A$18,0))&lt;0.5,ES_FP!I6,"")</f>
        <v>0.80210345983505249</v>
      </c>
      <c r="S8" s="9" t="str">
        <f>IF(INDEX(Monotonicity_FP!I$6:I$18,MATCH($A8,Monotonicity_FP!$A$6:$A$18,0))&lt;0.5,ES_FP!J6,"")</f>
        <v/>
      </c>
      <c r="T8" s="9">
        <f>ES2_FP!D6</f>
        <v>0.88869605261461737</v>
      </c>
      <c r="U8" s="9">
        <f>ES2_FP!F6</f>
        <v>0.7882026910937705</v>
      </c>
      <c r="V8" s="9">
        <f>ES2_FP!H6</f>
        <v>0.69280964504439169</v>
      </c>
      <c r="W8" s="9">
        <f>ES2_FP!J6</f>
        <v>0.56836014675754054</v>
      </c>
      <c r="X8" s="9" t="str">
        <f>IF(INDEX(Monotonicity_FP!B$6:B$18,MATCH($A8,Monotonicity_FP!$A$6:$A$18,0))&lt;0.5,ES2_FP!L6,"")</f>
        <v/>
      </c>
      <c r="Y8" s="9" t="str">
        <f>IF(INDEX(Monotonicity_FP!C$6:C$18,MATCH($A8,Monotonicity_FP!$A$6:$A$18,0))&lt;0.5,ES2_FP!N6,"")</f>
        <v/>
      </c>
      <c r="Z8" s="9" t="str">
        <f>IF(INDEX(Monotonicity_FP!D$6:D$18,MATCH($A8,Monotonicity_FP!$A$6:$A$18,0))&lt;0.5,ES2_FP!P6,"")</f>
        <v/>
      </c>
      <c r="AA8" s="9">
        <f>IF(INDEX(Monotonicity_FP!E$6:E$18,MATCH($A8,Monotonicity_FP!$A$6:$A$18,0))&lt;0.5,ES2_FP!R6,"")</f>
        <v>0.52361426564826352</v>
      </c>
      <c r="AB8" s="9">
        <f t="shared" si="0"/>
        <v>0.91757831241811916</v>
      </c>
      <c r="AC8" s="9">
        <f t="shared" si="1"/>
        <v>0.79862765074295738</v>
      </c>
      <c r="AD8" s="9">
        <f t="shared" si="2"/>
        <v>0.75555890921340563</v>
      </c>
      <c r="AE8" s="9">
        <f t="shared" si="3"/>
        <v>0.564372193483616</v>
      </c>
    </row>
    <row r="9" spans="1:31" s="7" customFormat="1" x14ac:dyDescent="0.35">
      <c r="A9" s="7" t="s">
        <v>37</v>
      </c>
      <c r="B9" s="7">
        <v>0.37285966176813451</v>
      </c>
      <c r="C9" s="8">
        <f t="shared" si="4"/>
        <v>-0.10392238824842037</v>
      </c>
      <c r="D9" s="9">
        <f t="shared" si="5"/>
        <v>0.10506068293696003</v>
      </c>
      <c r="E9" s="9">
        <f t="shared" si="6"/>
        <v>-2.3121358827011163E-2</v>
      </c>
      <c r="F9" s="9">
        <v>0.39402441691547879</v>
      </c>
      <c r="G9" s="9">
        <f t="shared" si="7"/>
        <v>9.3756740652428228E-2</v>
      </c>
      <c r="H9" s="9">
        <f t="shared" si="8"/>
        <v>-2.3121358827011163E-2</v>
      </c>
      <c r="I9" s="9">
        <f t="shared" si="9"/>
        <v>-1.1385447827311213E-2</v>
      </c>
      <c r="J9" s="11">
        <f t="shared" si="10"/>
        <v>-5.0828237979960722E-3</v>
      </c>
      <c r="K9" s="11">
        <f t="shared" si="11"/>
        <v>-2.3121358827011163E-2</v>
      </c>
      <c r="L9" s="9">
        <f>ES_FP!C7</f>
        <v>0.59953874349594116</v>
      </c>
      <c r="M9" s="9">
        <f>ES_FP!D7</f>
        <v>0.68611133098602295</v>
      </c>
      <c r="N9" s="9">
        <f>ES_FP!E7</f>
        <v>0.57402676343917847</v>
      </c>
      <c r="O9" s="9">
        <f>ES_FP!F7</f>
        <v>0.57952433824539185</v>
      </c>
      <c r="P9" s="9">
        <f>IF(INDEX(Monotonicity_FP!F$6:F$18,MATCH($A9,Monotonicity_FP!$A$6:$A$18,0))&lt;0.5,ES_FP!G7,"")</f>
        <v>0.57540595531463623</v>
      </c>
      <c r="Q9" s="9">
        <f>IF(INDEX(Monotonicity_FP!G$6:G$18,MATCH($A9,Monotonicity_FP!$A$6:$A$18,0))&lt;0.5,ES_FP!H7,"")</f>
        <v>0.67412698268890381</v>
      </c>
      <c r="R9" s="9">
        <f>IF(INDEX(Monotonicity_FP!H$6:H$18,MATCH($A9,Monotonicity_FP!$A$6:$A$18,0))&lt;0.5,ES_FP!I7,"")</f>
        <v>0.57166504859924316</v>
      </c>
      <c r="S9" s="9">
        <f>IF(INDEX(Monotonicity_FP!I$6:I$18,MATCH($A9,Monotonicity_FP!$A$6:$A$18,0))&lt;0.5,ES_FP!J7,"")</f>
        <v>0.59703743457794189</v>
      </c>
      <c r="T9" s="9">
        <f>ES2_FP!D7</f>
        <v>0.59273965899541237</v>
      </c>
      <c r="U9" s="9">
        <f>ES2_FP!F7</f>
        <v>0.7089289280495108</v>
      </c>
      <c r="V9" s="9">
        <f>ES2_FP!H7</f>
        <v>0.56270486880695569</v>
      </c>
      <c r="W9" s="9">
        <f>ES2_FP!J7</f>
        <v>0.57006778737801356</v>
      </c>
      <c r="X9" s="9">
        <f>IF(INDEX(Monotonicity_FP!B$6:B$18,MATCH($A9,Monotonicity_FP!$A$6:$A$18,0))&lt;0.5,ES2_FP!L7,"")</f>
        <v>0.60957090729630925</v>
      </c>
      <c r="Y9" s="9">
        <f>IF(INDEX(Monotonicity_FP!C$6:C$18,MATCH($A9,Monotonicity_FP!$A$6:$A$18,0))&lt;0.5,ES2_FP!N7,"")</f>
        <v>0.72833075512570178</v>
      </c>
      <c r="Z9" s="9">
        <f>IF(INDEX(Monotonicity_FP!D$6:D$18,MATCH($A9,Monotonicity_FP!$A$6:$A$18,0))&lt;0.5,ES2_FP!P7,"")</f>
        <v>0.57637314894887715</v>
      </c>
      <c r="AA9" s="9">
        <f>IF(INDEX(Monotonicity_FP!E$6:E$18,MATCH($A9,Monotonicity_FP!$A$6:$A$18,0))&lt;0.5,ES2_FP!R7,"")</f>
        <v>0.58508391359170697</v>
      </c>
      <c r="AB9" s="9">
        <f t="shared" si="0"/>
        <v>0.59431381627557478</v>
      </c>
      <c r="AC9" s="9">
        <f t="shared" si="1"/>
        <v>0.69937449921253481</v>
      </c>
      <c r="AD9" s="9">
        <f t="shared" si="2"/>
        <v>0.57119245744856362</v>
      </c>
      <c r="AE9" s="9">
        <f t="shared" si="3"/>
        <v>0.58292836844826357</v>
      </c>
    </row>
    <row r="10" spans="1:31" s="7" customFormat="1" x14ac:dyDescent="0.35">
      <c r="A10" s="7" t="s">
        <v>38</v>
      </c>
      <c r="B10" s="7">
        <v>0.35765294146764093</v>
      </c>
      <c r="C10" s="8">
        <f t="shared" si="4"/>
        <v>-0.14046804605656982</v>
      </c>
      <c r="D10" s="9">
        <f t="shared" si="5"/>
        <v>0.10891656072755429</v>
      </c>
      <c r="E10" s="9">
        <f t="shared" si="6"/>
        <v>-6.1450363806058728E-2</v>
      </c>
      <c r="F10" s="9">
        <v>0.36088919249091078</v>
      </c>
      <c r="G10" s="9">
        <f t="shared" si="7"/>
        <v>1.7779862617417486E-3</v>
      </c>
      <c r="H10" s="9">
        <f t="shared" si="8"/>
        <v>-6.1450363806058728E-2</v>
      </c>
      <c r="I10" s="9">
        <f t="shared" si="9"/>
        <v>-5.3036223810826288E-2</v>
      </c>
      <c r="J10" s="11">
        <f t="shared" si="10"/>
        <v>-6.9345029897414034E-2</v>
      </c>
      <c r="K10" s="11">
        <f t="shared" si="11"/>
        <v>-6.1450363806058728E-2</v>
      </c>
      <c r="L10" s="9">
        <f>ES_FP!C8</f>
        <v>0.60644519329071045</v>
      </c>
      <c r="M10" s="9">
        <f>ES_FP!D8</f>
        <v>0.69494187831878662</v>
      </c>
      <c r="N10" s="9">
        <f>ES_FP!E8</f>
        <v>0.55402576923370361</v>
      </c>
      <c r="O10" s="9">
        <f>ES_FP!F8</f>
        <v>0.53871691226959229</v>
      </c>
      <c r="P10" s="9">
        <f>IF(INDEX(Monotonicity_FP!F$6:F$18,MATCH($A10,Monotonicity_FP!$A$6:$A$18,0))&lt;0.5,ES_FP!G8,"")</f>
        <v>0.58726519346237183</v>
      </c>
      <c r="Q10" s="9">
        <f>IF(INDEX(Monotonicity_FP!G$6:G$18,MATCH($A10,Monotonicity_FP!$A$6:$A$18,0))&lt;0.5,ES_FP!H8,"")</f>
        <v>0.69439238309860229</v>
      </c>
      <c r="R10" s="9">
        <f>IF(INDEX(Monotonicity_FP!H$6:H$18,MATCH($A10,Monotonicity_FP!$A$6:$A$18,0))&lt;0.5,ES_FP!I8,"")</f>
        <v>0.52889537811279297</v>
      </c>
      <c r="S10" s="9">
        <f>IF(INDEX(Monotonicity_FP!I$6:I$18,MATCH($A10,Monotonicity_FP!$A$6:$A$18,0))&lt;0.5,ES_FP!J8,"")</f>
        <v>0.57187432050704956</v>
      </c>
      <c r="T10" s="9">
        <f>ES2_FP!D8</f>
        <v>0.61385287304281699</v>
      </c>
      <c r="U10" s="9">
        <f>ES2_FP!F8</f>
        <v>0.73344695622428935</v>
      </c>
      <c r="V10" s="9">
        <f>ES2_FP!H8</f>
        <v>0.55266679486048176</v>
      </c>
      <c r="W10" s="9">
        <f>ES2_FP!J8</f>
        <v>0.5460744266397094</v>
      </c>
      <c r="X10" s="9">
        <f>IF(INDEX(Monotonicity_FP!B$6:B$18,MATCH($A10,Monotonicity_FP!$A$6:$A$18,0))&lt;0.5,ES2_FP!L8,"")</f>
        <v>0.61446703294463079</v>
      </c>
      <c r="Y10" s="9">
        <f>IF(INDEX(Monotonicity_FP!C$6:C$18,MATCH($A10,Monotonicity_FP!$A$6:$A$18,0))&lt;0.5,ES2_FP!N8,"")</f>
        <v>0.73491531800906884</v>
      </c>
      <c r="Z10" s="9">
        <f>IF(INDEX(Monotonicity_FP!D$6:D$18,MATCH($A10,Monotonicity_FP!$A$6:$A$18,0))&lt;0.5,ES2_FP!P8,"")</f>
        <v>0.54064089530931658</v>
      </c>
      <c r="AA10" s="9">
        <f>IF(INDEX(Monotonicity_FP!E$6:E$18,MATCH($A10,Monotonicity_FP!$A$6:$A$18,0))&lt;0.5,ES2_FP!R8,"")</f>
        <v>0.55321973808087377</v>
      </c>
      <c r="AB10" s="9">
        <f t="shared" si="0"/>
        <v>0.60550757318513249</v>
      </c>
      <c r="AC10" s="9">
        <f t="shared" si="1"/>
        <v>0.71442413391268678</v>
      </c>
      <c r="AD10" s="9">
        <f t="shared" si="2"/>
        <v>0.54405720937907376</v>
      </c>
      <c r="AE10" s="9">
        <f t="shared" si="3"/>
        <v>0.5524713493743062</v>
      </c>
    </row>
    <row r="11" spans="1:31" s="7" customFormat="1" x14ac:dyDescent="0.35">
      <c r="A11" s="7" t="s">
        <v>39</v>
      </c>
      <c r="B11" s="7">
        <v>0.35865655455256018</v>
      </c>
      <c r="C11" s="8">
        <f t="shared" si="4"/>
        <v>-0.13805610583221717</v>
      </c>
      <c r="D11" s="9">
        <f t="shared" si="5"/>
        <v>7.431629196852918E-2</v>
      </c>
      <c r="E11" s="9">
        <f t="shared" si="6"/>
        <v>-3.5833203721104989E-2</v>
      </c>
      <c r="F11" s="9">
        <v>0.35917636522263013</v>
      </c>
      <c r="G11" s="9">
        <f t="shared" si="7"/>
        <v>-2.9765829726239312E-3</v>
      </c>
      <c r="H11" s="9">
        <f t="shared" si="8"/>
        <v>-3.5833203721104989E-2</v>
      </c>
      <c r="I11" s="9">
        <f t="shared" si="9"/>
        <v>-8.0667102609622954E-2</v>
      </c>
      <c r="J11" s="11">
        <f t="shared" si="10"/>
        <v>-7.051634440242055E-2</v>
      </c>
      <c r="K11" s="11">
        <f t="shared" si="11"/>
        <v>-3.5833203721104989E-2</v>
      </c>
      <c r="L11" s="9">
        <f>ES_FP!C9</f>
        <v>0.58157408237457275</v>
      </c>
      <c r="M11" s="9">
        <f>ES_FP!D9</f>
        <v>0.63753825426101685</v>
      </c>
      <c r="N11" s="9">
        <f>ES_FP!E9</f>
        <v>0.53423875570297241</v>
      </c>
      <c r="O11" s="9">
        <f>ES_FP!F9</f>
        <v>0.50799065828323364</v>
      </c>
      <c r="P11" s="9">
        <f>IF(INDEX(Monotonicity_FP!F$6:F$18,MATCH($A11,Monotonicity_FP!$A$6:$A$18,0))&lt;0.5,ES_FP!G9,"")</f>
        <v>0.64083331823348999</v>
      </c>
      <c r="Q11" s="9">
        <f>IF(INDEX(Monotonicity_FP!G$6:G$18,MATCH($A11,Monotonicity_FP!$A$6:$A$18,0))&lt;0.5,ES_FP!H9,"")</f>
        <v>0.708962082862854</v>
      </c>
      <c r="R11" s="9">
        <f>IF(INDEX(Monotonicity_FP!H$6:H$18,MATCH($A11,Monotonicity_FP!$A$6:$A$18,0))&lt;0.5,ES_FP!I9,"")</f>
        <v>0.61232393980026245</v>
      </c>
      <c r="S11" s="9" t="str">
        <f>IF(INDEX(Monotonicity_FP!I$6:I$18,MATCH($A11,Monotonicity_FP!$A$6:$A$18,0))&lt;0.5,ES_FP!J9,"")</f>
        <v/>
      </c>
      <c r="T11" s="9">
        <f>ES2_FP!D9</f>
        <v>0.55989836656540204</v>
      </c>
      <c r="U11" s="9">
        <f>ES2_FP!F9</f>
        <v>0.64726466707803465</v>
      </c>
      <c r="V11" s="9">
        <f>ES2_FP!H9</f>
        <v>0.5178860715528314</v>
      </c>
      <c r="W11" s="9">
        <f>ES2_FP!J9</f>
        <v>0.50864751868031377</v>
      </c>
      <c r="X11" s="9">
        <f>IF(INDEX(Monotonicity_FP!B$6:B$18,MATCH($A11,Monotonicity_FP!$A$6:$A$18,0))&lt;0.5,ES2_FP!L9,"")</f>
        <v>0.56665762138222475</v>
      </c>
      <c r="Y11" s="9">
        <f>IF(INDEX(Monotonicity_FP!C$6:C$18,MATCH($A11,Monotonicity_FP!$A$6:$A$18,0))&lt;0.5,ES2_FP!N9,"")</f>
        <v>0.65246355222790053</v>
      </c>
      <c r="Z11" s="9">
        <f>IF(INDEX(Monotonicity_FP!D$6:D$18,MATCH($A11,Monotonicity_FP!$A$6:$A$18,0))&lt;0.5,ES2_FP!P9,"")</f>
        <v>0.54118180661520288</v>
      </c>
      <c r="AA11" s="9">
        <f>IF(INDEX(Monotonicity_FP!E$6:E$18,MATCH($A11,Monotonicity_FP!$A$6:$A$18,0))&lt;0.5,ES2_FP!R9,"")</f>
        <v>0.5030830566243506</v>
      </c>
      <c r="AB11" s="9">
        <f t="shared" si="0"/>
        <v>0.58724084713892233</v>
      </c>
      <c r="AC11" s="9">
        <f t="shared" si="1"/>
        <v>0.66155713910745151</v>
      </c>
      <c r="AD11" s="9">
        <f t="shared" si="2"/>
        <v>0.55140764341781734</v>
      </c>
      <c r="AE11" s="9">
        <f t="shared" si="3"/>
        <v>0.50657374452929937</v>
      </c>
    </row>
    <row r="12" spans="1:31" s="7" customFormat="1" x14ac:dyDescent="0.35">
      <c r="A12" s="7" t="s">
        <v>40</v>
      </c>
      <c r="B12" s="7">
        <v>0.38843657403475262</v>
      </c>
      <c r="C12" s="8">
        <f t="shared" si="4"/>
        <v>-6.6487063986888972E-2</v>
      </c>
      <c r="D12" s="9">
        <f t="shared" si="5"/>
        <v>0.11730557535100494</v>
      </c>
      <c r="E12" s="9">
        <f t="shared" si="6"/>
        <v>5.4915663044791119E-3</v>
      </c>
      <c r="F12" s="9">
        <v>0.40037377780445299</v>
      </c>
      <c r="G12" s="9">
        <f t="shared" si="7"/>
        <v>0.11138167954711631</v>
      </c>
      <c r="H12" s="9">
        <f t="shared" si="8"/>
        <v>5.4915663044791119E-3</v>
      </c>
      <c r="I12" s="9">
        <f t="shared" si="9"/>
        <v>-3.6400941163502454E-3</v>
      </c>
      <c r="J12" s="11">
        <f t="shared" si="10"/>
        <v>2.2447307780113668E-2</v>
      </c>
      <c r="K12" s="11">
        <f t="shared" si="11"/>
        <v>5.4915663044791119E-3</v>
      </c>
      <c r="L12" s="9">
        <f>ES_FP!C10</f>
        <v>0.60969400405883789</v>
      </c>
      <c r="M12" s="9">
        <f>ES_FP!D10</f>
        <v>0.69802111387252808</v>
      </c>
      <c r="N12" s="9">
        <f>ES_FP!E10</f>
        <v>0.592964768409729</v>
      </c>
      <c r="O12" s="9">
        <f>ES_FP!F10</f>
        <v>0.58902645111083984</v>
      </c>
      <c r="P12" s="9">
        <f>IF(INDEX(Monotonicity_FP!F$6:F$18,MATCH($A12,Monotonicity_FP!$A$6:$A$18,0))&lt;0.5,ES_FP!G10,"")</f>
        <v>0.64039909839630127</v>
      </c>
      <c r="Q12" s="9">
        <f>IF(INDEX(Monotonicity_FP!G$6:G$18,MATCH($A12,Monotonicity_FP!$A$6:$A$18,0))&lt;0.5,ES_FP!H10,"")</f>
        <v>0.75802969932556152</v>
      </c>
      <c r="R12" s="9" t="str">
        <f>IF(INDEX(Monotonicity_FP!H$6:H$18,MATCH($A12,Monotonicity_FP!$A$6:$A$18,0))&lt;0.5,ES_FP!I10,"")</f>
        <v/>
      </c>
      <c r="S12" s="9">
        <f>IF(INDEX(Monotonicity_FP!I$6:I$18,MATCH($A12,Monotonicity_FP!$A$6:$A$18,0))&lt;0.5,ES_FP!J10,"")</f>
        <v>0.65282028913497925</v>
      </c>
      <c r="T12" s="9">
        <f>ES2_FP!D10</f>
        <v>0.64856049180497599</v>
      </c>
      <c r="U12" s="9">
        <f>ES2_FP!F10</f>
        <v>0.77414196879224839</v>
      </c>
      <c r="V12" s="9">
        <f>ES2_FP!H10</f>
        <v>0.65246355222790042</v>
      </c>
      <c r="W12" s="9">
        <f>ES2_FP!J10</f>
        <v>0.64791225548535059</v>
      </c>
      <c r="X12" s="9">
        <f>IF(INDEX(Monotonicity_FP!B$6:B$18,MATCH($A12,Monotonicity_FP!$A$6:$A$18,0))&lt;0.5,ES2_FP!L10,"")</f>
        <v>0.71105890820640971</v>
      </c>
      <c r="Y12" s="9">
        <f>IF(INDEX(Monotonicity_FP!C$6:C$18,MATCH($A12,Monotonicity_FP!$A$6:$A$18,0))&lt;0.5,ES2_FP!N10,"")</f>
        <v>0.84874202188020675</v>
      </c>
      <c r="Z12" s="9">
        <f>IF(INDEX(Monotonicity_FP!D$6:D$18,MATCH($A12,Monotonicity_FP!$A$6:$A$18,0))&lt;0.5,ES2_FP!P10,"")</f>
        <v>0.72833075512570167</v>
      </c>
      <c r="AA12" s="9">
        <f>IF(INDEX(Monotonicity_FP!E$6:E$18,MATCH($A12,Monotonicity_FP!$A$6:$A$18,0))&lt;0.5,ES2_FP!R10,"")</f>
        <v>0.70539313026995432</v>
      </c>
      <c r="AB12" s="9">
        <f t="shared" si="0"/>
        <v>0.65242812561663122</v>
      </c>
      <c r="AC12" s="9">
        <f t="shared" si="1"/>
        <v>0.76973370096763616</v>
      </c>
      <c r="AD12" s="9">
        <f t="shared" si="2"/>
        <v>0.65791969192111033</v>
      </c>
      <c r="AE12" s="9">
        <f t="shared" si="3"/>
        <v>0.64878803150028097</v>
      </c>
    </row>
    <row r="13" spans="1:31" s="7" customFormat="1" x14ac:dyDescent="0.35">
      <c r="A13" s="7" t="s">
        <v>41</v>
      </c>
      <c r="B13" s="7">
        <v>0.4268481552185408</v>
      </c>
      <c r="C13" s="8">
        <f t="shared" si="4"/>
        <v>2.5825839392224825E-2</v>
      </c>
      <c r="D13" s="9">
        <f t="shared" si="5"/>
        <v>0.10490251026442587</v>
      </c>
      <c r="E13" s="9">
        <f t="shared" si="6"/>
        <v>5.9488260730522269E-2</v>
      </c>
      <c r="F13" s="9">
        <v>0.42232226087450236</v>
      </c>
      <c r="G13" s="9">
        <f t="shared" si="7"/>
        <v>0.17230760259749345</v>
      </c>
      <c r="H13" s="9">
        <f t="shared" si="8"/>
        <v>5.9488260730522269E-2</v>
      </c>
      <c r="I13" s="9">
        <f t="shared" si="9"/>
        <v>6.2464013927621131E-3</v>
      </c>
      <c r="J13" s="11">
        <f t="shared" si="10"/>
        <v>9.9066720994859137E-2</v>
      </c>
      <c r="K13" s="11">
        <f t="shared" si="11"/>
        <v>5.9488260730522269E-2</v>
      </c>
      <c r="L13" s="9">
        <f>ES_FP!C11</f>
        <v>0.64783316850662231</v>
      </c>
      <c r="M13" s="9">
        <f>ES_FP!D11</f>
        <v>0.75031113624572754</v>
      </c>
      <c r="N13" s="9">
        <f>ES_FP!E11</f>
        <v>0.71398049592971802</v>
      </c>
      <c r="O13" s="9">
        <f>ES_FP!F11</f>
        <v>0.65587294101715088</v>
      </c>
      <c r="P13" s="9">
        <f>IF(INDEX(Monotonicity_FP!F$6:F$18,MATCH($A13,Monotonicity_FP!$A$6:$A$18,0))&lt;0.5,ES_FP!G11,"")</f>
        <v>0.68134808540344238</v>
      </c>
      <c r="Q13" s="9">
        <f>IF(INDEX(Monotonicity_FP!G$6:G$18,MATCH($A13,Monotonicity_FP!$A$6:$A$18,0))&lt;0.5,ES_FP!H11,"")</f>
        <v>0.77035969495773315</v>
      </c>
      <c r="R13" s="9">
        <f>IF(INDEX(Monotonicity_FP!H$6:H$18,MATCH($A13,Monotonicity_FP!$A$6:$A$18,0))&lt;0.5,ES_FP!I11,"")</f>
        <v>0.72038149833679199</v>
      </c>
      <c r="S13" s="9" t="str">
        <f>IF(INDEX(Monotonicity_FP!I$6:I$18,MATCH($A13,Monotonicity_FP!$A$6:$A$18,0))&lt;0.5,ES_FP!J11,"")</f>
        <v/>
      </c>
      <c r="T13" s="9">
        <f>ES2_FP!D11</f>
        <v>0.63635416972508696</v>
      </c>
      <c r="U13" s="9">
        <f>ES2_FP!F11</f>
        <v>0.75957212322496848</v>
      </c>
      <c r="V13" s="9">
        <f>ES2_FP!H11</f>
        <v>0.70963821156020868</v>
      </c>
      <c r="W13" s="9">
        <f>ES2_FP!J11</f>
        <v>0.66697681085847438</v>
      </c>
      <c r="X13" s="9" t="str">
        <f>IF(INDEX(Monotonicity_FP!B$6:B$18,MATCH($A13,Monotonicity_FP!$A$6:$A$18,0))&lt;0.5,ES2_FP!L11,"")</f>
        <v/>
      </c>
      <c r="Y13" s="9" t="str">
        <f>IF(INDEX(Monotonicity_FP!C$6:C$18,MATCH($A13,Monotonicity_FP!$A$6:$A$18,0))&lt;0.5,ES2_FP!N11,"")</f>
        <v/>
      </c>
      <c r="Z13" s="9" t="str">
        <f>IF(INDEX(Monotonicity_FP!D$6:D$18,MATCH($A13,Monotonicity_FP!$A$6:$A$18,0))&lt;0.5,ES2_FP!P11,"")</f>
        <v/>
      </c>
      <c r="AA13" s="9" t="str">
        <f>IF(INDEX(Monotonicity_FP!E$6:E$18,MATCH($A13,Monotonicity_FP!$A$6:$A$18,0))&lt;0.5,ES2_FP!R11,"")</f>
        <v/>
      </c>
      <c r="AB13" s="9">
        <f t="shared" si="0"/>
        <v>0.65517847454505052</v>
      </c>
      <c r="AC13" s="9">
        <f t="shared" si="1"/>
        <v>0.76008098480947639</v>
      </c>
      <c r="AD13" s="9">
        <f t="shared" si="2"/>
        <v>0.71466673527557278</v>
      </c>
      <c r="AE13" s="9">
        <f t="shared" si="3"/>
        <v>0.66142487593781263</v>
      </c>
    </row>
    <row r="14" spans="1:31" s="7" customFormat="1" x14ac:dyDescent="0.35">
      <c r="A14" s="7" t="s">
        <v>42</v>
      </c>
      <c r="B14" s="7">
        <v>0.39532823090078667</v>
      </c>
      <c r="C14" s="8">
        <f t="shared" si="4"/>
        <v>-4.9924641019913785E-2</v>
      </c>
      <c r="D14" s="9">
        <f t="shared" si="5"/>
        <v>-6.3161849975585938E-3</v>
      </c>
      <c r="E14" s="9">
        <f t="shared" si="6"/>
        <v>-1.9831061363220215E-3</v>
      </c>
      <c r="F14" s="9">
        <v>0.40148029214307279</v>
      </c>
      <c r="G14" s="9">
        <f t="shared" si="7"/>
        <v>0.114453208783726</v>
      </c>
      <c r="H14" s="9">
        <f t="shared" si="8"/>
        <v>-1.9831061363220215E-3</v>
      </c>
      <c r="I14" s="9">
        <f t="shared" si="9"/>
        <v>-5.4861009120941162E-3</v>
      </c>
      <c r="J14" s="11">
        <f t="shared" si="10"/>
        <v>3.2264283881906108E-2</v>
      </c>
      <c r="K14" s="11">
        <f t="shared" si="11"/>
        <v>-1.9831061363220215E-3</v>
      </c>
      <c r="L14" s="9">
        <f>ES_FP!C12</f>
        <v>0.97258955240249634</v>
      </c>
      <c r="M14" s="9">
        <f>ES_FP!D12</f>
        <v>0.9517744779586792</v>
      </c>
      <c r="N14" s="9">
        <f>ES_FP!E12</f>
        <v>0.96967476606369019</v>
      </c>
      <c r="O14" s="9">
        <f>ES_FP!F12</f>
        <v>0.95214974880218506</v>
      </c>
      <c r="P14" s="9">
        <f>IF(INDEX(Monotonicity_FP!F$6:F$18,MATCH($A14,Monotonicity_FP!$A$6:$A$18,0))&lt;0.5,ES_FP!G12,"")</f>
        <v>0.96827638149261475</v>
      </c>
      <c r="Q14" s="9">
        <f>IF(INDEX(Monotonicity_FP!G$6:G$18,MATCH($A14,Monotonicity_FP!$A$6:$A$18,0))&lt;0.5,ES_FP!H12,"")</f>
        <v>0.96382671594619751</v>
      </c>
      <c r="R14" s="9">
        <f>IF(INDEX(Monotonicity_FP!H$6:H$18,MATCH($A14,Monotonicity_FP!$A$6:$A$18,0))&lt;0.5,ES_FP!I12,"")</f>
        <v>0.96325874328613281</v>
      </c>
      <c r="S14" s="9">
        <f>IF(INDEX(Monotonicity_FP!I$6:I$18,MATCH($A14,Monotonicity_FP!$A$6:$A$18,0))&lt;0.5,ES_FP!J12,"")</f>
        <v>0.96677178144454956</v>
      </c>
      <c r="T14" s="9">
        <f>ES2_FP!D12</f>
        <v>1</v>
      </c>
      <c r="U14" s="9">
        <f>ES2_FP!F12</f>
        <v>1</v>
      </c>
      <c r="V14" s="9">
        <f>ES2_FP!H12</f>
        <v>1</v>
      </c>
      <c r="W14" s="9">
        <f>ES2_FP!J12</f>
        <v>1</v>
      </c>
      <c r="X14" s="9">
        <f>IF(INDEX(Monotonicity_FP!B$6:B$18,MATCH($A14,Monotonicity_FP!$A$6:$A$18,0))&lt;0.5,ES2_FP!L12,"")</f>
        <v>1</v>
      </c>
      <c r="Y14" s="9">
        <f>IF(INDEX(Monotonicity_FP!C$6:C$18,MATCH($A14,Monotonicity_FP!$A$6:$A$18,0))&lt;0.5,ES2_FP!N12,"")</f>
        <v>1</v>
      </c>
      <c r="Z14" s="9">
        <f>IF(INDEX(Monotonicity_FP!D$6:D$18,MATCH($A14,Monotonicity_FP!$A$6:$A$18,0))&lt;0.5,ES2_FP!P12,"")</f>
        <v>1</v>
      </c>
      <c r="AA14" s="9">
        <f>IF(INDEX(Monotonicity_FP!E$6:E$18,MATCH($A14,Monotonicity_FP!$A$6:$A$18,0))&lt;0.5,ES2_FP!R12,"")</f>
        <v>1</v>
      </c>
      <c r="AB14" s="9">
        <f t="shared" si="0"/>
        <v>0.98521648347377777</v>
      </c>
      <c r="AC14" s="9">
        <f t="shared" si="1"/>
        <v>0.97890029847621918</v>
      </c>
      <c r="AD14" s="9">
        <f t="shared" si="2"/>
        <v>0.98323337733745575</v>
      </c>
      <c r="AE14" s="9">
        <f t="shared" si="3"/>
        <v>0.97973038256168365</v>
      </c>
    </row>
    <row r="15" spans="1:31" s="7" customFormat="1" x14ac:dyDescent="0.35">
      <c r="A15" s="7" t="s">
        <v>43</v>
      </c>
      <c r="B15" s="7">
        <v>0.46017292016691963</v>
      </c>
      <c r="C15" s="8">
        <f t="shared" si="4"/>
        <v>0.10591381577862102</v>
      </c>
      <c r="D15" s="9">
        <f t="shared" si="5"/>
        <v>0.14023482795776787</v>
      </c>
      <c r="E15" s="9">
        <f t="shared" si="6"/>
        <v>0.1397605794425365</v>
      </c>
      <c r="F15" s="9">
        <v>0.34485236240891504</v>
      </c>
      <c r="G15" s="9">
        <f t="shared" si="7"/>
        <v>-4.2738013884114689E-2</v>
      </c>
      <c r="H15" s="9">
        <f t="shared" si="8"/>
        <v>0.1397605794425365</v>
      </c>
      <c r="I15" s="9">
        <f t="shared" si="9"/>
        <v>-0.11705357023721119</v>
      </c>
      <c r="J15" s="11">
        <f t="shared" si="10"/>
        <v>3.1587900947253167E-2</v>
      </c>
      <c r="K15" s="11">
        <f t="shared" si="11"/>
        <v>0.1397605794425365</v>
      </c>
      <c r="L15" s="9">
        <f>ES_FP!C13</f>
        <v>0.77100163698196411</v>
      </c>
      <c r="M15" s="9">
        <f>ES_FP!D13</f>
        <v>0.87992960214614868</v>
      </c>
      <c r="N15" s="9">
        <f>ES_FP!E13</f>
        <v>0.89151763916015625</v>
      </c>
      <c r="O15" s="9">
        <f>ES_FP!F13</f>
        <v>0.65521663427352905</v>
      </c>
      <c r="P15" s="9">
        <f>IF(INDEX(Monotonicity_FP!F$6:F$18,MATCH($A15,Monotonicity_FP!$A$6:$A$18,0))&lt;0.5,ES_FP!G13,"")</f>
        <v>0.78839367628097534</v>
      </c>
      <c r="Q15" s="9">
        <f>IF(INDEX(Monotonicity_FP!G$6:G$18,MATCH($A15,Monotonicity_FP!$A$6:$A$18,0))&lt;0.5,ES_FP!H13,"")</f>
        <v>0.92352759838104248</v>
      </c>
      <c r="R15" s="9">
        <f>IF(INDEX(Monotonicity_FP!H$6:H$18,MATCH($A15,Monotonicity_FP!$A$6:$A$18,0))&lt;0.5,ES_FP!I13,"")</f>
        <v>0.91467463970184326</v>
      </c>
      <c r="S15" s="9">
        <f>IF(INDEX(Monotonicity_FP!I$6:I$18,MATCH($A15,Monotonicity_FP!$A$6:$A$18,0))&lt;0.5,ES_FP!J13,"")</f>
        <v>0.7039799690246582</v>
      </c>
      <c r="T15" s="9">
        <f>ES2_FP!D13</f>
        <v>0.79453360250333405</v>
      </c>
      <c r="U15" s="9">
        <f>ES2_FP!F13</f>
        <v>0.94932886684288975</v>
      </c>
      <c r="V15" s="9">
        <f>ES2_FP!H13</f>
        <v>0.94270676915709983</v>
      </c>
      <c r="W15" s="9">
        <f>ES2_FP!J13</f>
        <v>0.66564419030152122</v>
      </c>
      <c r="X15" s="9">
        <f>IF(INDEX(Monotonicity_FP!B$6:B$18,MATCH($A15,Monotonicity_FP!$A$6:$A$18,0))&lt;0.5,ES2_FP!L13,"")</f>
        <v>0.83193580382667165</v>
      </c>
      <c r="Y15" s="9">
        <f>IF(INDEX(Monotonicity_FP!C$6:C$18,MATCH($A15,Monotonicity_FP!$A$6:$A$18,0))&lt;0.5,ES2_FP!N13,"")</f>
        <v>0.99401796405393517</v>
      </c>
      <c r="Z15" s="9">
        <f>IF(INDEX(Monotonicity_FP!D$6:D$18,MATCH($A15,Monotonicity_FP!$A$6:$A$18,0))&lt;0.5,ES2_FP!P13,"")</f>
        <v>0.99600798934399137</v>
      </c>
      <c r="AA15" s="9">
        <f>IF(INDEX(Monotonicity_FP!E$6:E$18,MATCH($A15,Monotonicity_FP!$A$6:$A$18,0))&lt;0.5,ES2_FP!R13,"")</f>
        <v>0.69280964504439169</v>
      </c>
      <c r="AB15" s="9">
        <f t="shared" si="0"/>
        <v>0.7964661798982362</v>
      </c>
      <c r="AC15" s="9">
        <f t="shared" si="1"/>
        <v>0.93670100785600408</v>
      </c>
      <c r="AD15" s="9">
        <f t="shared" si="2"/>
        <v>0.93622675934077271</v>
      </c>
      <c r="AE15" s="9">
        <f t="shared" si="3"/>
        <v>0.67941260966102501</v>
      </c>
    </row>
    <row r="16" spans="1:31" s="7" customFormat="1" x14ac:dyDescent="0.35">
      <c r="A16" s="7" t="s">
        <v>44</v>
      </c>
      <c r="B16" s="7">
        <v>0.36912025861779407</v>
      </c>
      <c r="C16" s="8">
        <f t="shared" si="4"/>
        <v>-0.11290913524176271</v>
      </c>
      <c r="D16" s="9">
        <f t="shared" si="5"/>
        <v>0.12234667400703514</v>
      </c>
      <c r="E16" s="9">
        <f t="shared" si="6"/>
        <v>-4.5474021684320132E-2</v>
      </c>
      <c r="F16" s="9">
        <v>0.39858763940062597</v>
      </c>
      <c r="G16" s="9">
        <f t="shared" si="7"/>
        <v>0.10642360884120117</v>
      </c>
      <c r="H16" s="9">
        <f t="shared" si="8"/>
        <v>-4.5474021684320132E-2</v>
      </c>
      <c r="I16" s="9">
        <f t="shared" si="9"/>
        <v>-6.0221967186131486E-3</v>
      </c>
      <c r="J16" s="11">
        <f t="shared" si="10"/>
        <v>-3.2427632002807738E-3</v>
      </c>
      <c r="K16" s="11">
        <f t="shared" si="11"/>
        <v>-4.5474021684320132E-2</v>
      </c>
      <c r="L16" s="9">
        <f>ES_FP!C14</f>
        <v>0.68515557050704956</v>
      </c>
      <c r="M16" s="9">
        <f>ES_FP!D14</f>
        <v>0.78903102874755859</v>
      </c>
      <c r="N16" s="9">
        <f>ES_FP!E14</f>
        <v>0.64004778861999512</v>
      </c>
      <c r="O16" s="9">
        <f>ES_FP!F14</f>
        <v>0.66070550680160522</v>
      </c>
      <c r="P16" s="9">
        <f>IF(INDEX(Monotonicity_FP!F$6:F$18,MATCH($A16,Monotonicity_FP!$A$6:$A$18,0))&lt;0.5,ES_FP!G14,"")</f>
        <v>0.68147373199462891</v>
      </c>
      <c r="Q16" s="9">
        <f>IF(INDEX(Monotonicity_FP!G$6:G$18,MATCH($A16,Monotonicity_FP!$A$6:$A$18,0))&lt;0.5,ES_FP!H14,"")</f>
        <v>0.79650670289993286</v>
      </c>
      <c r="R16" s="9">
        <f>IF(INDEX(Monotonicity_FP!H$6:H$18,MATCH($A16,Monotonicity_FP!$A$6:$A$18,0))&lt;0.5,ES_FP!I14,"")</f>
        <v>0.6044127345085144</v>
      </c>
      <c r="S16" s="9">
        <f>IF(INDEX(Monotonicity_FP!I$6:I$18,MATCH($A16,Monotonicity_FP!$A$6:$A$18,0))&lt;0.5,ES_FP!J14,"")</f>
        <v>0.68915277719497681</v>
      </c>
      <c r="T16" s="9">
        <f>ES2_FP!D14</f>
        <v>0.72542325099014116</v>
      </c>
      <c r="U16" s="9">
        <f>ES2_FP!F14</f>
        <v>0.86675406889548912</v>
      </c>
      <c r="V16" s="9">
        <f>ES2_FP!H14</f>
        <v>0.70328012197634093</v>
      </c>
      <c r="W16" s="9">
        <f>ES2_FP!J14</f>
        <v>0.71677019415569887</v>
      </c>
      <c r="X16" s="9">
        <f>IF(INDEX(Monotonicity_FP!B$6:B$18,MATCH($A16,Monotonicity_FP!$A$6:$A$18,0))&lt;0.5,ES2_FP!L14,"")</f>
        <v>0.66697681085847438</v>
      </c>
      <c r="Y16" s="9">
        <f>IF(INDEX(Monotonicity_FP!C$6:C$18,MATCH($A16,Monotonicity_FP!$A$6:$A$18,0))&lt;0.5,ES2_FP!N14,"")</f>
        <v>0.79612425983545376</v>
      </c>
      <c r="Z16" s="9">
        <f>IF(INDEX(Monotonicity_FP!D$6:D$18,MATCH($A16,Monotonicity_FP!$A$6:$A$18,0))&lt;0.5,ES2_FP!P14,"")</f>
        <v>0.6293926325081628</v>
      </c>
      <c r="AA16" s="9">
        <f>IF(INDEX(Monotonicity_FP!E$6:E$18,MATCH($A16,Monotonicity_FP!$A$6:$A$18,0))&lt;0.5,ES2_FP!R14,"")</f>
        <v>0.66831209932356039</v>
      </c>
      <c r="AB16" s="9">
        <f t="shared" si="0"/>
        <v>0.68975734108757347</v>
      </c>
      <c r="AC16" s="9">
        <f t="shared" si="1"/>
        <v>0.81210401509460861</v>
      </c>
      <c r="AD16" s="9">
        <f t="shared" si="2"/>
        <v>0.64428331940325334</v>
      </c>
      <c r="AE16" s="9">
        <f t="shared" si="3"/>
        <v>0.68373514436896032</v>
      </c>
    </row>
    <row r="17" spans="1:31" s="7" customFormat="1" x14ac:dyDescent="0.35">
      <c r="A17" s="7" t="s">
        <v>45</v>
      </c>
      <c r="B17" s="7">
        <v>0.39619772699572547</v>
      </c>
      <c r="C17" s="8">
        <f t="shared" si="4"/>
        <v>-4.7835018397596962E-2</v>
      </c>
      <c r="D17" s="9">
        <f t="shared" si="5"/>
        <v>0.13003176186163878</v>
      </c>
      <c r="E17" s="9">
        <f t="shared" si="6"/>
        <v>2.2582999727530417E-2</v>
      </c>
      <c r="F17" s="9">
        <v>0.35094883284018086</v>
      </c>
      <c r="G17" s="9">
        <f t="shared" si="7"/>
        <v>-2.5815063574120112E-2</v>
      </c>
      <c r="H17" s="9">
        <f t="shared" si="8"/>
        <v>2.2582999727530417E-2</v>
      </c>
      <c r="I17" s="9">
        <f t="shared" si="9"/>
        <v>-0.10822316962037881</v>
      </c>
      <c r="J17" s="11">
        <f t="shared" si="10"/>
        <v>-3.6825040985858537E-2</v>
      </c>
      <c r="K17" s="11">
        <f t="shared" si="11"/>
        <v>2.2582999727530417E-2</v>
      </c>
      <c r="L17" s="9">
        <f>ES_FP!C15</f>
        <v>0.79682189226150513</v>
      </c>
      <c r="M17" s="9">
        <f>ES_FP!D15</f>
        <v>0.91408318281173706</v>
      </c>
      <c r="N17" s="9">
        <f>ES_FP!E15</f>
        <v>0.81167459487915039</v>
      </c>
      <c r="O17" s="9">
        <f>ES_FP!F15</f>
        <v>0.67598539590835571</v>
      </c>
      <c r="P17" s="9">
        <f>IF(INDEX(Monotonicity_FP!F$6:F$18,MATCH($A17,Monotonicity_FP!$A$6:$A$18,0))&lt;0.5,ES_FP!G15,"")</f>
        <v>0.78705453872680664</v>
      </c>
      <c r="Q17" s="9">
        <f>IF(INDEX(Monotonicity_FP!G$6:G$18,MATCH($A17,Monotonicity_FP!$A$6:$A$18,0))&lt;0.5,ES_FP!H15,"")</f>
        <v>0.90036338567733765</v>
      </c>
      <c r="R17" s="9">
        <f>IF(INDEX(Monotonicity_FP!H$6:H$18,MATCH($A17,Monotonicity_FP!$A$6:$A$18,0))&lt;0.5,ES_FP!I15,"")</f>
        <v>0.83865702152252197</v>
      </c>
      <c r="S17" s="9">
        <f>IF(INDEX(Monotonicity_FP!I$6:I$18,MATCH($A17,Monotonicity_FP!$A$6:$A$18,0))&lt;0.5,ES_FP!J15,"")</f>
        <v>0.67967182397842407</v>
      </c>
      <c r="T17" s="9">
        <f>ES2_FP!D15</f>
        <v>0.77414196879224839</v>
      </c>
      <c r="U17" s="9">
        <f>ES2_FP!F15</f>
        <v>0.92496442654353928</v>
      </c>
      <c r="V17" s="9">
        <f>ES2_FP!H15</f>
        <v>0.7811406935313765</v>
      </c>
      <c r="W17" s="9">
        <f>ES2_FP!J15</f>
        <v>0.67300669593738649</v>
      </c>
      <c r="X17" s="9">
        <f>IF(INDEX(Monotonicity_FP!B$6:B$18,MATCH($A17,Monotonicity_FP!$A$6:$A$18,0))&lt;0.5,ES2_FP!L15,"")</f>
        <v>0.72542325099014116</v>
      </c>
      <c r="Y17" s="9">
        <f>IF(INDEX(Monotonicity_FP!C$6:C$18,MATCH($A17,Monotonicity_FP!$A$6:$A$18,0))&lt;0.5,ES2_FP!N15,"")</f>
        <v>0.8641577031846428</v>
      </c>
      <c r="Z17" s="9">
        <f>IF(INDEX(Monotonicity_FP!D$6:D$18,MATCH($A17,Monotonicity_FP!$A$6:$A$18,0))&lt;0.5,ES2_FP!P15,"")</f>
        <v>0.74230133974777435</v>
      </c>
      <c r="AA17" s="9">
        <f>IF(INDEX(Monotonicity_FP!E$6:E$18,MATCH($A17,Monotonicity_FP!$A$6:$A$18,0))&lt;0.5,ES2_FP!R15,"")</f>
        <v>0.62188505646502013</v>
      </c>
      <c r="AB17" s="9">
        <f t="shared" si="0"/>
        <v>0.77086041269267536</v>
      </c>
      <c r="AC17" s="9">
        <f t="shared" si="1"/>
        <v>0.90089217455431414</v>
      </c>
      <c r="AD17" s="9">
        <f t="shared" si="2"/>
        <v>0.79344341242020577</v>
      </c>
      <c r="AE17" s="9">
        <f t="shared" si="3"/>
        <v>0.66263724307229654</v>
      </c>
    </row>
    <row r="18" spans="1:31" s="7" customFormat="1" x14ac:dyDescent="0.35">
      <c r="A18" s="7" t="s">
        <v>46</v>
      </c>
      <c r="B18" s="7">
        <v>0.44481304170038499</v>
      </c>
      <c r="C18" s="8">
        <f t="shared" si="4"/>
        <v>6.9000079527779423E-2</v>
      </c>
      <c r="D18" s="9">
        <f t="shared" si="5"/>
        <v>0.13153830398417932</v>
      </c>
      <c r="E18" s="9">
        <f t="shared" si="6"/>
        <v>0.10787017712988411</v>
      </c>
      <c r="F18" s="9">
        <v>0.38323540682211538</v>
      </c>
      <c r="G18" s="9">
        <f t="shared" si="7"/>
        <v>6.3807955734577204E-2</v>
      </c>
      <c r="H18" s="9">
        <f t="shared" si="8"/>
        <v>0.10787017712988411</v>
      </c>
      <c r="I18" s="9">
        <f t="shared" si="9"/>
        <v>-6.0371751103515892E-2</v>
      </c>
      <c r="J18" s="11">
        <f t="shared" si="10"/>
        <v>6.6404017631178314E-2</v>
      </c>
      <c r="K18" s="11">
        <f t="shared" si="11"/>
        <v>0.10787017712988411</v>
      </c>
      <c r="L18" s="9">
        <f>ES_FP!C16</f>
        <v>0.8076205849647522</v>
      </c>
      <c r="M18" s="9">
        <f>ES_FP!D16</f>
        <v>0.93375253677368164</v>
      </c>
      <c r="N18" s="9">
        <f>ES_FP!E16</f>
        <v>0.93162500858306885</v>
      </c>
      <c r="O18" s="9">
        <f>ES_FP!F16</f>
        <v>0.74135643243789673</v>
      </c>
      <c r="P18" s="9">
        <f>IF(INDEX(Monotonicity_FP!F$6:F$18,MATCH($A18,Monotonicity_FP!$A$6:$A$18,0))&lt;0.5,ES_FP!G16,"")</f>
        <v>0.82331746816635132</v>
      </c>
      <c r="Q18" s="9">
        <f>IF(INDEX(Monotonicity_FP!G$6:G$18,MATCH($A18,Monotonicity_FP!$A$6:$A$18,0))&lt;0.5,ES_FP!H16,"")</f>
        <v>0.93856817483901978</v>
      </c>
      <c r="R18" s="9">
        <f>IF(INDEX(Monotonicity_FP!H$6:H$18,MATCH($A18,Monotonicity_FP!$A$6:$A$18,0))&lt;0.5,ES_FP!I16,"")</f>
        <v>0.90035420656204224</v>
      </c>
      <c r="S18" s="9" t="str">
        <f>IF(INDEX(Monotonicity_FP!I$6:I$18,MATCH($A18,Monotonicity_FP!$A$6:$A$18,0))&lt;0.5,ES_FP!J16,"")</f>
        <v/>
      </c>
      <c r="T18" s="9">
        <f>ES2_FP!D16</f>
        <v>0.79136181589558385</v>
      </c>
      <c r="U18" s="9">
        <f>ES2_FP!F16</f>
        <v>0.94459406936652346</v>
      </c>
      <c r="V18" s="9">
        <f>ES2_FP!H16</f>
        <v>0.91393118527122819</v>
      </c>
      <c r="W18" s="9">
        <f>ES2_FP!J16</f>
        <v>0.75276664470619625</v>
      </c>
      <c r="X18" s="9" t="str">
        <f>IF(INDEX(Monotonicity_FP!B$6:B$18,MATCH($A18,Monotonicity_FP!$A$6:$A$18,0))&lt;0.5,ES2_FP!L16,"")</f>
        <v/>
      </c>
      <c r="Y18" s="9" t="str">
        <f>IF(INDEX(Monotonicity_FP!C$6:C$18,MATCH($A18,Monotonicity_FP!$A$6:$A$18,0))&lt;0.5,ES2_FP!N16,"")</f>
        <v/>
      </c>
      <c r="Z18" s="9" t="str">
        <f>IF(INDEX(Monotonicity_FP!D$6:D$18,MATCH($A18,Monotonicity_FP!$A$6:$A$18,0))&lt;0.5,ES2_FP!P16,"")</f>
        <v/>
      </c>
      <c r="AA18" s="9" t="str">
        <f>IF(INDEX(Monotonicity_FP!E$6:E$18,MATCH($A18,Monotonicity_FP!$A$6:$A$18,0))&lt;0.5,ES2_FP!R16,"")</f>
        <v/>
      </c>
      <c r="AB18" s="9">
        <f t="shared" si="0"/>
        <v>0.80743328967556238</v>
      </c>
      <c r="AC18" s="9">
        <f t="shared" si="1"/>
        <v>0.9389715936597417</v>
      </c>
      <c r="AD18" s="9">
        <f t="shared" si="2"/>
        <v>0.9153034668054465</v>
      </c>
      <c r="AE18" s="9">
        <f t="shared" si="3"/>
        <v>0.74706153857204649</v>
      </c>
    </row>
    <row r="19" spans="1:31" s="2" customFormat="1" x14ac:dyDescent="0.35">
      <c r="A19" s="2" t="s">
        <v>74</v>
      </c>
      <c r="B19" s="3">
        <v>0.41610197250581765</v>
      </c>
      <c r="C19" s="3" t="s">
        <v>82</v>
      </c>
      <c r="D19" s="3">
        <f>CORREL($C6:$C18,D6:D18)</f>
        <v>0.53856460398767114</v>
      </c>
      <c r="E19" s="3">
        <f>CORREL($C6:$C18,E6:E18)</f>
        <v>0.98151274481454365</v>
      </c>
      <c r="F19" s="3">
        <v>0.36024867529542481</v>
      </c>
      <c r="G19" s="3" t="s">
        <v>82</v>
      </c>
      <c r="H19" s="3">
        <f>CORREL($G6:$G18,H6:H18)</f>
        <v>0.48820391363123061</v>
      </c>
      <c r="I19" s="3">
        <f>CORREL($G6:$G18,I6:I18)</f>
        <v>0.96103234397320803</v>
      </c>
      <c r="J19" s="10" t="s">
        <v>202</v>
      </c>
      <c r="K19" s="10">
        <f>CORREL(J6:J18,K6:K18)</f>
        <v>0.84171259170883161</v>
      </c>
      <c r="L19" s="3"/>
      <c r="M19" s="3"/>
      <c r="N19" s="3"/>
      <c r="O19" s="3"/>
      <c r="P19" s="10" t="str">
        <f>IF(COUNT(P6:P18)&lt;7,"EXCLUDED","")</f>
        <v/>
      </c>
      <c r="Q19" s="10" t="str">
        <f t="shared" ref="Q19:S19" si="12">IF(COUNT(Q6:Q18)&lt;7,"EXCLUDED","")</f>
        <v/>
      </c>
      <c r="R19" s="10" t="str">
        <f t="shared" si="12"/>
        <v/>
      </c>
      <c r="S19" s="10" t="str">
        <f t="shared" si="12"/>
        <v/>
      </c>
      <c r="T19" s="3"/>
      <c r="U19" s="3"/>
      <c r="V19" s="3"/>
      <c r="W19" s="3"/>
      <c r="X19" s="10" t="str">
        <f>IF(COUNT(X6:X18)&lt;7,"EXCLUDED","")</f>
        <v/>
      </c>
      <c r="Y19" s="10" t="str">
        <f t="shared" ref="Y19:AA19" si="13">IF(COUNT(Y6:Y18)&lt;7,"EXCLUDED","")</f>
        <v/>
      </c>
      <c r="Z19" s="10" t="str">
        <f t="shared" si="13"/>
        <v/>
      </c>
      <c r="AA19" s="10" t="str">
        <f t="shared" si="13"/>
        <v/>
      </c>
      <c r="AB19" s="3"/>
      <c r="AC19" s="3"/>
      <c r="AD19" s="3"/>
      <c r="AE19" s="3"/>
    </row>
  </sheetData>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34"/>
  <sheetViews>
    <sheetView topLeftCell="P1" zoomScale="75" zoomScaleNormal="75" workbookViewId="0">
      <selection activeCell="AD23" sqref="AD23"/>
    </sheetView>
  </sheetViews>
  <sheetFormatPr defaultRowHeight="14.5" x14ac:dyDescent="0.35"/>
  <cols>
    <col min="1" max="1" width="6.26953125" customWidth="1"/>
    <col min="2" max="2" width="10.81640625" customWidth="1"/>
    <col min="3" max="3" width="10.81640625" style="1" customWidth="1"/>
    <col min="4" max="4" width="8.7265625" style="1"/>
    <col min="5" max="10" width="11.1796875" style="1" customWidth="1"/>
    <col min="11" max="11" width="9.81640625" style="1" customWidth="1"/>
    <col min="12" max="13" width="12.453125" style="1" customWidth="1"/>
    <col min="14" max="35" width="8.7265625" style="1"/>
  </cols>
  <sheetData>
    <row r="1" spans="1:62" x14ac:dyDescent="0.35">
      <c r="A1" s="2" t="s">
        <v>81</v>
      </c>
    </row>
    <row r="2" spans="1:62" x14ac:dyDescent="0.35">
      <c r="A2" s="6" t="s">
        <v>210</v>
      </c>
    </row>
    <row r="4" spans="1:62" x14ac:dyDescent="0.35">
      <c r="G4" s="1" t="s">
        <v>207</v>
      </c>
      <c r="N4" s="1" t="s">
        <v>66</v>
      </c>
      <c r="R4" s="1" t="s">
        <v>67</v>
      </c>
      <c r="V4" s="1" t="s">
        <v>68</v>
      </c>
      <c r="Z4" s="1" t="s">
        <v>69</v>
      </c>
      <c r="AD4" s="1" t="s">
        <v>79</v>
      </c>
      <c r="AJ4" t="s">
        <v>205</v>
      </c>
      <c r="AN4" s="2" t="s">
        <v>225</v>
      </c>
      <c r="AR4" s="2" t="s">
        <v>226</v>
      </c>
      <c r="BC4" s="2"/>
      <c r="BH4" s="2"/>
    </row>
    <row r="5" spans="1:62" ht="47.15" customHeight="1" x14ac:dyDescent="0.35">
      <c r="A5" t="s">
        <v>0</v>
      </c>
      <c r="B5" t="s">
        <v>72</v>
      </c>
      <c r="C5" s="1" t="s">
        <v>75</v>
      </c>
      <c r="D5" s="1" t="s">
        <v>73</v>
      </c>
      <c r="E5" s="1" t="s">
        <v>75</v>
      </c>
      <c r="F5" s="3" t="s">
        <v>204</v>
      </c>
      <c r="G5" s="1" t="s">
        <v>72</v>
      </c>
      <c r="H5" s="1" t="s">
        <v>75</v>
      </c>
      <c r="I5" s="1" t="s">
        <v>73</v>
      </c>
      <c r="J5" s="1" t="s">
        <v>75</v>
      </c>
      <c r="K5" s="3" t="s">
        <v>204</v>
      </c>
      <c r="L5" s="10" t="s">
        <v>201</v>
      </c>
      <c r="M5" s="10" t="s">
        <v>196</v>
      </c>
      <c r="N5" s="1" t="s">
        <v>192</v>
      </c>
      <c r="O5" s="1" t="s">
        <v>193</v>
      </c>
      <c r="P5" s="1" t="s">
        <v>194</v>
      </c>
      <c r="Q5" s="1" t="s">
        <v>195</v>
      </c>
      <c r="R5" s="1" t="s">
        <v>192</v>
      </c>
      <c r="S5" s="1" t="s">
        <v>193</v>
      </c>
      <c r="T5" s="1" t="s">
        <v>194</v>
      </c>
      <c r="U5" s="1" t="s">
        <v>195</v>
      </c>
      <c r="V5" s="1" t="s">
        <v>192</v>
      </c>
      <c r="W5" s="1" t="s">
        <v>193</v>
      </c>
      <c r="X5" s="1" t="s">
        <v>194</v>
      </c>
      <c r="Y5" s="1" t="s">
        <v>195</v>
      </c>
      <c r="Z5" s="1" t="s">
        <v>192</v>
      </c>
      <c r="AA5" s="1" t="s">
        <v>193</v>
      </c>
      <c r="AB5" s="1" t="s">
        <v>194</v>
      </c>
      <c r="AC5" s="1" t="s">
        <v>195</v>
      </c>
      <c r="AD5" s="1" t="s">
        <v>192</v>
      </c>
      <c r="AE5" s="1" t="s">
        <v>193</v>
      </c>
      <c r="AF5" s="1" t="s">
        <v>194</v>
      </c>
      <c r="AG5" s="1" t="s">
        <v>195</v>
      </c>
      <c r="AH5" s="13" t="s">
        <v>222</v>
      </c>
      <c r="AI5" s="13" t="s">
        <v>223</v>
      </c>
      <c r="AJ5" t="s">
        <v>192</v>
      </c>
      <c r="AK5" t="s">
        <v>193</v>
      </c>
      <c r="AL5" t="s">
        <v>208</v>
      </c>
      <c r="AM5" t="s">
        <v>224</v>
      </c>
      <c r="AN5" t="s">
        <v>192</v>
      </c>
      <c r="AO5" t="s">
        <v>193</v>
      </c>
      <c r="AP5" t="s">
        <v>208</v>
      </c>
      <c r="AQ5" t="s">
        <v>224</v>
      </c>
      <c r="AR5" t="s">
        <v>193</v>
      </c>
      <c r="AS5" t="s">
        <v>208</v>
      </c>
      <c r="AT5" t="s">
        <v>224</v>
      </c>
      <c r="AY5" s="13"/>
      <c r="AZ5" s="12"/>
      <c r="BC5" s="58"/>
      <c r="BD5" s="58"/>
      <c r="BE5" s="58"/>
      <c r="BF5" s="58"/>
    </row>
    <row r="6" spans="1:62" s="7" customFormat="1" x14ac:dyDescent="0.35">
      <c r="A6" s="7" t="s">
        <v>34</v>
      </c>
      <c r="B6" s="9">
        <v>0.47358240210844949</v>
      </c>
      <c r="C6" s="8">
        <f>B6/B$19-1</f>
        <v>0.13814024782549716</v>
      </c>
      <c r="D6" s="9">
        <v>0.39032212381164488</v>
      </c>
      <c r="E6" s="5">
        <f>D6/D$19-1</f>
        <v>8.3479692164192043E-2</v>
      </c>
      <c r="F6" s="5">
        <f>AVERAGE(C6,E6)</f>
        <v>0.1108099699948446</v>
      </c>
      <c r="G6" s="9">
        <v>0.47358240210844949</v>
      </c>
      <c r="H6" s="5">
        <f>G6/G$19-1</f>
        <v>5.6746153316060033E-2</v>
      </c>
      <c r="I6" s="9">
        <v>0.39032212381164488</v>
      </c>
      <c r="J6" s="5">
        <f>I6/I$19-1</f>
        <v>-1.9452016097945002E-3</v>
      </c>
      <c r="K6" s="5">
        <f>AVERAGE(H6,J6)</f>
        <v>2.7400475853132766E-2</v>
      </c>
      <c r="L6" s="11">
        <f t="shared" ref="L6:L18" si="0">AVERAGE(C6,E6)</f>
        <v>0.1108099699948446</v>
      </c>
      <c r="M6" s="11">
        <f t="shared" ref="M6:M18" si="1">K6</f>
        <v>2.7400475853132766E-2</v>
      </c>
      <c r="N6" s="9">
        <f>ES_FP!C4</f>
        <v>0.47129875421524048</v>
      </c>
      <c r="O6" s="9">
        <f>ES_FP!D4</f>
        <v>0.54192686080932617</v>
      </c>
      <c r="P6" s="9">
        <f>ES_FP!E4</f>
        <v>0.57084810733795166</v>
      </c>
      <c r="Q6" s="9">
        <f>ES_FP!F4</f>
        <v>0.44843140244483948</v>
      </c>
      <c r="R6" s="9">
        <f>IF(INDEX(Monotonicity_FP!F$6:F$18,MATCH($A6,Monotonicity_FP!$A$6:$A$18,0))&lt;0.5,ES_FP!G4,"")</f>
        <v>0.47651585936546326</v>
      </c>
      <c r="S6" s="9">
        <f>IF(INDEX(Monotonicity_FP!G$6:G$18,MATCH($A6,Monotonicity_FP!$A$6:$A$18,0))&lt;0.5,ES_FP!H4,"")</f>
        <v>0.54331362247467041</v>
      </c>
      <c r="T6" s="9">
        <f>IF(INDEX(Monotonicity_FP!H$6:H$18,MATCH($A6,Monotonicity_FP!$A$6:$A$18,0))&lt;0.5,ES_FP!I4,"")</f>
        <v>0.59085053205490112</v>
      </c>
      <c r="U6" s="9">
        <f>IF(INDEX(Monotonicity_FP!I$6:I$18,MATCH($A6,Monotonicity_FP!$A$6:$A$18,0))&lt;0.5,ES_FP!J4,"")</f>
        <v>0.48060113191604614</v>
      </c>
      <c r="V6" s="9">
        <f>ES2_FP!D4</f>
        <v>0.46486882963276827</v>
      </c>
      <c r="W6" s="9">
        <f>ES2_FP!F4</f>
        <v>0.55599276355783667</v>
      </c>
      <c r="X6" s="9">
        <f>ES2_FP!H4</f>
        <v>0.59214721560748129</v>
      </c>
      <c r="Y6" s="9">
        <f>ES2_FP!J4</f>
        <v>0.43823499246494924</v>
      </c>
      <c r="Z6" s="9">
        <f>IF(INDEX(Monotonicity_FP!B$6:B$18,MATCH($A6,Monotonicity_FP!$A$6:$A$18,0))&lt;0.5,ES2_FP!L4,"")</f>
        <v>0.41811448349391933</v>
      </c>
      <c r="AA6" s="9">
        <f>IF(INDEX(Monotonicity_FP!C$6:C$18,MATCH($A6,Monotonicity_FP!$A$6:$A$18,0))&lt;0.5,ES2_FP!N4,"")</f>
        <v>0.499074447985136</v>
      </c>
      <c r="AB6" s="9">
        <f>IF(INDEX(Monotonicity_FP!D$6:D$18,MATCH($A6,Monotonicity_FP!$A$6:$A$18,0))&lt;0.5,ES2_FP!P4,"")</f>
        <v>0.53152768187871791</v>
      </c>
      <c r="AC6" s="9">
        <f>IF(INDEX(Monotonicity_FP!E$6:E$18,MATCH($A6,Monotonicity_FP!$A$6:$A$18,0))&lt;0.5,ES2_FP!R4,"")</f>
        <v>0.39258586553151836</v>
      </c>
      <c r="AD6" s="9">
        <f t="shared" ref="AD6:AG18" si="2">AVERAGE(N6,R6,V6,Z6)</f>
        <v>0.45769948167684782</v>
      </c>
      <c r="AE6" s="9">
        <f t="shared" si="2"/>
        <v>0.53507692370674231</v>
      </c>
      <c r="AF6" s="9">
        <f t="shared" si="2"/>
        <v>0.57134338421976305</v>
      </c>
      <c r="AG6" s="9">
        <f t="shared" si="2"/>
        <v>0.43996334808933835</v>
      </c>
      <c r="AH6" s="9">
        <f>'Efficiency scores Option 2'!L7</f>
        <v>0.48172189449557967</v>
      </c>
      <c r="AI6" s="9">
        <f>'Efficiency scores Option 2'!G7</f>
        <v>0.46789107431164367</v>
      </c>
      <c r="AJ6" s="9">
        <f>AD6*(1+F6)</f>
        <v>0.50841714750811529</v>
      </c>
      <c r="AK6" s="9">
        <f>AE6*(1+K6)</f>
        <v>0.5497382860343375</v>
      </c>
      <c r="AL6" s="9">
        <f>AVERAGE(AF6,AG6)</f>
        <v>0.5056533661545507</v>
      </c>
      <c r="AM6" s="9">
        <f>AVERAGE(AH6,AI6)</f>
        <v>0.47480648440361167</v>
      </c>
      <c r="AN6" s="9">
        <f>AJ6/MAX(AJ$6:AJ$18)</f>
        <v>0.49991667053381977</v>
      </c>
      <c r="AO6" s="9">
        <f t="shared" ref="AO6:AQ18" si="3">AK6/MAX(AK$6:AK$18)</f>
        <v>0.49318585797872372</v>
      </c>
      <c r="AP6" s="9">
        <f t="shared" si="3"/>
        <v>0.51519378654298953</v>
      </c>
      <c r="AQ6" s="9">
        <f t="shared" si="3"/>
        <v>0.4833810819570481</v>
      </c>
      <c r="AR6" s="52">
        <f>AO6-$AN6</f>
        <v>-6.7308125550960551E-3</v>
      </c>
      <c r="AS6" s="52">
        <f t="shared" ref="AS6:AT6" si="4">AP6-$AN6</f>
        <v>1.5277116009169756E-2</v>
      </c>
      <c r="AT6" s="9">
        <f t="shared" si="4"/>
        <v>-1.6535588576771676E-2</v>
      </c>
      <c r="AU6" s="7" t="str">
        <f>A6</f>
        <v>ACT</v>
      </c>
      <c r="AX6" s="1"/>
      <c r="AY6" s="1"/>
      <c r="AZ6" s="1"/>
      <c r="BC6" s="58"/>
      <c r="BD6" s="58"/>
      <c r="BE6" s="58"/>
      <c r="BF6" s="58"/>
      <c r="BH6" s="59"/>
      <c r="BI6" s="59"/>
      <c r="BJ6" s="59"/>
    </row>
    <row r="7" spans="1:62" s="7" customFormat="1" x14ac:dyDescent="0.35">
      <c r="A7" s="7" t="s">
        <v>35</v>
      </c>
      <c r="B7" s="9">
        <v>0.36199640767163382</v>
      </c>
      <c r="C7" s="8">
        <f t="shared" ref="C7:C18" si="5">B7/B$19-1</f>
        <v>-0.13002958026935896</v>
      </c>
      <c r="D7" s="9">
        <v>0.36447508396851636</v>
      </c>
      <c r="E7" s="5">
        <f t="shared" ref="E7:E18" si="6">D7/D$19-1</f>
        <v>1.1731920095544135E-2</v>
      </c>
      <c r="F7" s="5">
        <f t="shared" ref="F7:F18" si="7">AVERAGE(C7,E7)</f>
        <v>-5.9148830086907411E-2</v>
      </c>
      <c r="G7" s="9">
        <v>0.36199640767163382</v>
      </c>
      <c r="H7" s="5">
        <f t="shared" ref="H7:H18" si="8">G7/G$19-1</f>
        <v>-0.19224551077463647</v>
      </c>
      <c r="I7" s="9">
        <v>0.36447508396851636</v>
      </c>
      <c r="J7" s="5">
        <f t="shared" ref="J7:J18" si="9">I7/I$19-1</f>
        <v>-6.8036157171580292E-2</v>
      </c>
      <c r="K7" s="5">
        <f t="shared" ref="K7:K18" si="10">AVERAGE(H7,J7)</f>
        <v>-0.13014083397310838</v>
      </c>
      <c r="L7" s="11">
        <f t="shared" si="0"/>
        <v>-5.9148830086907411E-2</v>
      </c>
      <c r="M7" s="11">
        <f t="shared" si="1"/>
        <v>-0.13014083397310838</v>
      </c>
      <c r="N7" s="9">
        <f>ES_FP!C5</f>
        <v>0.45374813675880432</v>
      </c>
      <c r="O7" s="9">
        <f>ES_FP!D5</f>
        <v>0.52096009254455566</v>
      </c>
      <c r="P7" s="9">
        <f>ES_FP!E5</f>
        <v>0.42073589563369751</v>
      </c>
      <c r="Q7" s="9">
        <f>ES_FP!F5</f>
        <v>0.40221723914146423</v>
      </c>
      <c r="R7" s="9">
        <f>IF(INDEX(Monotonicity_FP!F$6:F$18,MATCH($A7,Monotonicity_FP!$A$6:$A$18,0))&lt;0.5,ES_FP!G5,"")</f>
        <v>0.43045616149902344</v>
      </c>
      <c r="S7" s="9">
        <f>IF(INDEX(Monotonicity_FP!G$6:G$18,MATCH($A7,Monotonicity_FP!$A$6:$A$18,0))&lt;0.5,ES_FP!H5,"")</f>
        <v>0.50781208276748657</v>
      </c>
      <c r="T7" s="9">
        <f>IF(INDEX(Monotonicity_FP!H$6:H$18,MATCH($A7,Monotonicity_FP!$A$6:$A$18,0))&lt;0.5,ES_FP!I5,"")</f>
        <v>0.39665359258651733</v>
      </c>
      <c r="U7" s="9">
        <f>IF(INDEX(Monotonicity_FP!I$6:I$18,MATCH($A7,Monotonicity_FP!$A$6:$A$18,0))&lt;0.5,ES_FP!J5,"")</f>
        <v>0.434114009141922</v>
      </c>
      <c r="V7" s="9">
        <f>ES2_FP!D5</f>
        <v>0.4520330420234146</v>
      </c>
      <c r="W7" s="9">
        <f>ES2_FP!F5</f>
        <v>0.54010052464437064</v>
      </c>
      <c r="X7" s="9">
        <f>ES2_FP!H5</f>
        <v>0.42784256065939502</v>
      </c>
      <c r="Y7" s="9">
        <f>ES2_FP!J5</f>
        <v>0.40575733301861544</v>
      </c>
      <c r="Z7" s="9">
        <f>IF(INDEX(Monotonicity_FP!B$6:B$18,MATCH($A7,Monotonicity_FP!$A$6:$A$18,0))&lt;0.5,ES2_FP!L5,"")</f>
        <v>0.44977851782072775</v>
      </c>
      <c r="AA7" s="9">
        <f>IF(INDEX(Monotonicity_FP!C$6:C$18,MATCH($A7,Monotonicity_FP!$A$6:$A$18,0))&lt;0.5,ES2_FP!N5,"")</f>
        <v>0.53794443759467458</v>
      </c>
      <c r="AB7" s="9" t="str">
        <f>IF(INDEX(Monotonicity_FP!D$6:D$18,MATCH($A7,Monotonicity_FP!$A$6:$A$18,0))&lt;0.5,ES2_FP!P5,"")</f>
        <v/>
      </c>
      <c r="AC7" s="9">
        <f>IF(INDEX(Monotonicity_FP!E$6:E$18,MATCH($A7,Monotonicity_FP!$A$6:$A$18,0))&lt;0.5,ES2_FP!R5,"")</f>
        <v>0.41065575275234545</v>
      </c>
      <c r="AD7" s="9">
        <f t="shared" si="2"/>
        <v>0.44650396452549257</v>
      </c>
      <c r="AE7" s="9">
        <f t="shared" si="2"/>
        <v>0.52670428438777184</v>
      </c>
      <c r="AF7" s="9">
        <f t="shared" si="2"/>
        <v>0.41507734962653658</v>
      </c>
      <c r="AG7" s="9">
        <f t="shared" si="2"/>
        <v>0.41318608351358677</v>
      </c>
      <c r="AH7" s="9">
        <f>'Efficiency scores Option 2'!L8</f>
        <v>0.44611385202989129</v>
      </c>
      <c r="AI7" s="9">
        <f>'Efficiency scores Option 2'!G8</f>
        <v>0.44519974277576485</v>
      </c>
      <c r="AJ7" s="9">
        <f t="shared" ref="AJ7:AJ18" si="11">AD7*(1+F7)</f>
        <v>0.42009377739464365</v>
      </c>
      <c r="AK7" s="9">
        <f t="shared" ref="AK7:AK18" si="12">AE7*(1+K7)</f>
        <v>0.45815854956033797</v>
      </c>
      <c r="AL7" s="9">
        <f t="shared" ref="AL7:AL18" si="13">AVERAGE(AF7,AG7)</f>
        <v>0.41413171657006165</v>
      </c>
      <c r="AM7" s="9">
        <f t="shared" ref="AM7:AM18" si="14">AVERAGE(AH7,AI7)</f>
        <v>0.44565679740282804</v>
      </c>
      <c r="AN7" s="9">
        <f t="shared" ref="AN7:AN18" si="15">AJ7/MAX(AJ$6:AJ$18)</f>
        <v>0.4130700223948558</v>
      </c>
      <c r="AO7" s="9">
        <f t="shared" si="3"/>
        <v>0.41102707069066907</v>
      </c>
      <c r="AP7" s="9">
        <f t="shared" si="3"/>
        <v>0.42194535123902693</v>
      </c>
      <c r="AQ7" s="9">
        <f t="shared" si="3"/>
        <v>0.45370497662995563</v>
      </c>
      <c r="AR7" s="52">
        <f t="shared" ref="AR7:AR18" si="16">AO7-$AN7</f>
        <v>-2.042951704186724E-3</v>
      </c>
      <c r="AS7" s="52">
        <f t="shared" ref="AS7:AS18" si="17">AP7-$AN7</f>
        <v>8.8753288441711375E-3</v>
      </c>
      <c r="AT7" s="9">
        <f t="shared" ref="AT7:AT18" si="18">AQ7-$AN7</f>
        <v>4.0634954235099829E-2</v>
      </c>
      <c r="AU7" s="7" t="str">
        <f t="shared" ref="AU7:AU18" si="19">A7</f>
        <v>AGD</v>
      </c>
      <c r="AX7" s="1"/>
      <c r="AY7" s="1"/>
      <c r="AZ7" s="1"/>
      <c r="BC7" s="58"/>
      <c r="BD7" s="58"/>
      <c r="BE7" s="58"/>
      <c r="BF7" s="58"/>
      <c r="BH7" s="59"/>
      <c r="BI7" s="59"/>
      <c r="BJ7" s="59"/>
    </row>
    <row r="8" spans="1:62" s="7" customFormat="1" x14ac:dyDescent="0.35">
      <c r="A8" s="7" t="s">
        <v>36</v>
      </c>
      <c r="B8" s="9">
        <v>0.30829229494534166</v>
      </c>
      <c r="C8" s="8">
        <f t="shared" si="5"/>
        <v>-0.25909436792917073</v>
      </c>
      <c r="D8" s="9">
        <v>0.26476844035811359</v>
      </c>
      <c r="E8" s="5">
        <f t="shared" si="6"/>
        <v>-0.26503979468907668</v>
      </c>
      <c r="F8" s="5">
        <f t="shared" si="7"/>
        <v>-0.26206708130912371</v>
      </c>
      <c r="G8" s="3">
        <v>0.41324022767196333</v>
      </c>
      <c r="H8" s="5">
        <f t="shared" si="8"/>
        <v>-7.7900658800664324E-2</v>
      </c>
      <c r="I8" s="9">
        <v>0.35487072509773143</v>
      </c>
      <c r="J8" s="5">
        <f t="shared" si="9"/>
        <v>-9.2594530555186183E-2</v>
      </c>
      <c r="K8" s="5">
        <f t="shared" si="10"/>
        <v>-8.5247594677925254E-2</v>
      </c>
      <c r="L8" s="11">
        <f t="shared" si="0"/>
        <v>-0.26206708130912371</v>
      </c>
      <c r="M8" s="11">
        <f t="shared" si="1"/>
        <v>-8.5247594677925254E-2</v>
      </c>
      <c r="N8" s="9">
        <f>ES_FP!C6</f>
        <v>0.93464517593383789</v>
      </c>
      <c r="O8" s="9">
        <f>ES_FP!D6</f>
        <v>0.80930566787719727</v>
      </c>
      <c r="P8" s="9">
        <f>ES_FP!E6</f>
        <v>0.77176362276077271</v>
      </c>
      <c r="Q8" s="9">
        <f>ES_FP!F6</f>
        <v>0.60114216804504395</v>
      </c>
      <c r="R8" s="9">
        <f>IF(INDEX(Monotonicity_FP!F$6:F$18,MATCH($A8,Monotonicity_FP!$A$6:$A$18,0))&lt;0.5,ES_FP!G6,"")</f>
        <v>0.9293937087059021</v>
      </c>
      <c r="S8" s="9">
        <f>IF(INDEX(Monotonicity_FP!G$6:G$18,MATCH($A8,Monotonicity_FP!$A$6:$A$18,0))&lt;0.5,ES_FP!H6,"")</f>
        <v>0.79837459325790405</v>
      </c>
      <c r="T8" s="9">
        <f>IF(INDEX(Monotonicity_FP!H$6:H$18,MATCH($A8,Monotonicity_FP!$A$6:$A$18,0))&lt;0.5,ES_FP!I6,"")</f>
        <v>0.80210345983505249</v>
      </c>
      <c r="U8" s="9" t="str">
        <f>IF(INDEX(Monotonicity_FP!I$6:I$18,MATCH($A8,Monotonicity_FP!$A$6:$A$18,0))&lt;0.5,ES_FP!J6,"")</f>
        <v/>
      </c>
      <c r="V8" s="9">
        <f>ES2_FP!D6</f>
        <v>0.88869605261461737</v>
      </c>
      <c r="W8" s="9">
        <f>ES2_FP!F6</f>
        <v>0.7882026910937705</v>
      </c>
      <c r="X8" s="9">
        <f>ES2_FP!H6</f>
        <v>0.69280964504439169</v>
      </c>
      <c r="Y8" s="9">
        <f>ES2_FP!J6</f>
        <v>0.56836014675754054</v>
      </c>
      <c r="Z8" s="9" t="str">
        <f>IF(INDEX(Monotonicity_FP!B$6:B$18,MATCH($A8,Monotonicity_FP!$A$6:$A$18,0))&lt;0.5,ES2_FP!L6,"")</f>
        <v/>
      </c>
      <c r="AA8" s="9" t="str">
        <f>IF(INDEX(Monotonicity_FP!C$6:C$18,MATCH($A8,Monotonicity_FP!$A$6:$A$18,0))&lt;0.5,ES2_FP!N6,"")</f>
        <v/>
      </c>
      <c r="AB8" s="9" t="str">
        <f>IF(INDEX(Monotonicity_FP!D$6:D$18,MATCH($A8,Monotonicity_FP!$A$6:$A$18,0))&lt;0.5,ES2_FP!P6,"")</f>
        <v/>
      </c>
      <c r="AC8" s="9">
        <f>IF(INDEX(Monotonicity_FP!E$6:E$18,MATCH($A8,Monotonicity_FP!$A$6:$A$18,0))&lt;0.5,ES2_FP!R6,"")</f>
        <v>0.52361426564826352</v>
      </c>
      <c r="AD8" s="9">
        <f t="shared" si="2"/>
        <v>0.91757831241811916</v>
      </c>
      <c r="AE8" s="9">
        <f t="shared" si="2"/>
        <v>0.79862765074295738</v>
      </c>
      <c r="AF8" s="9">
        <f t="shared" si="2"/>
        <v>0.75555890921340563</v>
      </c>
      <c r="AG8" s="9">
        <f t="shared" si="2"/>
        <v>0.564372193483616</v>
      </c>
      <c r="AH8" s="9">
        <f>'Efficiency scores Option 2'!L9</f>
        <v>0.77038167864776519</v>
      </c>
      <c r="AI8" s="9">
        <f>'Efficiency scores Option 2'!G9</f>
        <v>0.64069375511461579</v>
      </c>
      <c r="AJ8" s="9">
        <f t="shared" si="11"/>
        <v>0.6771112422101514</v>
      </c>
      <c r="AK8" s="9">
        <f t="shared" si="12"/>
        <v>0.73054656447383814</v>
      </c>
      <c r="AL8" s="9">
        <f t="shared" si="13"/>
        <v>0.65996555134851076</v>
      </c>
      <c r="AM8" s="9">
        <f t="shared" si="14"/>
        <v>0.70553771688119049</v>
      </c>
      <c r="AN8" s="9">
        <f t="shared" si="15"/>
        <v>0.66579028548858021</v>
      </c>
      <c r="AO8" s="9">
        <f t="shared" si="3"/>
        <v>0.65539410906326123</v>
      </c>
      <c r="AP8" s="9">
        <f t="shared" si="3"/>
        <v>0.6724174585703212</v>
      </c>
      <c r="AQ8" s="9">
        <f t="shared" si="3"/>
        <v>0.71827912244271186</v>
      </c>
      <c r="AR8" s="52">
        <f t="shared" si="16"/>
        <v>-1.0396176425318981E-2</v>
      </c>
      <c r="AS8" s="52">
        <f t="shared" si="17"/>
        <v>6.6271730817409891E-3</v>
      </c>
      <c r="AT8" s="3">
        <f t="shared" si="18"/>
        <v>5.2488836954131646E-2</v>
      </c>
      <c r="AU8" s="7" t="str">
        <f t="shared" si="19"/>
        <v>CIT</v>
      </c>
      <c r="AX8" s="1"/>
      <c r="AY8" s="1"/>
      <c r="AZ8" s="3"/>
      <c r="BC8" s="58"/>
      <c r="BD8" s="58"/>
      <c r="BE8" s="58"/>
      <c r="BF8" s="58"/>
      <c r="BH8" s="59"/>
      <c r="BI8" s="59"/>
      <c r="BJ8" s="59"/>
    </row>
    <row r="9" spans="1:62" s="7" customFormat="1" x14ac:dyDescent="0.35">
      <c r="A9" s="7" t="s">
        <v>37</v>
      </c>
      <c r="B9" s="9">
        <v>0.37285966176813451</v>
      </c>
      <c r="C9" s="8">
        <f t="shared" si="5"/>
        <v>-0.10392238824842037</v>
      </c>
      <c r="D9" s="9">
        <v>0.39402441691547879</v>
      </c>
      <c r="E9" s="5">
        <f t="shared" si="6"/>
        <v>9.3756740652428228E-2</v>
      </c>
      <c r="F9" s="5">
        <f t="shared" si="7"/>
        <v>-5.0828237979960722E-3</v>
      </c>
      <c r="G9" s="9">
        <v>0.37285966176813451</v>
      </c>
      <c r="H9" s="5">
        <f t="shared" si="8"/>
        <v>-0.16800537446918484</v>
      </c>
      <c r="I9" s="9">
        <v>0.39402441691547879</v>
      </c>
      <c r="J9" s="5">
        <f t="shared" si="9"/>
        <v>7.5215725541817324E-3</v>
      </c>
      <c r="K9" s="5">
        <f t="shared" si="10"/>
        <v>-8.0241900957501555E-2</v>
      </c>
      <c r="L9" s="11">
        <f t="shared" si="0"/>
        <v>-5.0828237979960722E-3</v>
      </c>
      <c r="M9" s="11">
        <f t="shared" si="1"/>
        <v>-8.0241900957501555E-2</v>
      </c>
      <c r="N9" s="9">
        <f>ES_FP!C7</f>
        <v>0.59953874349594116</v>
      </c>
      <c r="O9" s="9">
        <f>ES_FP!D7</f>
        <v>0.68611133098602295</v>
      </c>
      <c r="P9" s="9">
        <f>ES_FP!E7</f>
        <v>0.57402676343917847</v>
      </c>
      <c r="Q9" s="9">
        <f>ES_FP!F7</f>
        <v>0.57952433824539185</v>
      </c>
      <c r="R9" s="9">
        <f>IF(INDEX(Monotonicity_FP!F$6:F$18,MATCH($A9,Monotonicity_FP!$A$6:$A$18,0))&lt;0.5,ES_FP!G7,"")</f>
        <v>0.57540595531463623</v>
      </c>
      <c r="S9" s="9">
        <f>IF(INDEX(Monotonicity_FP!G$6:G$18,MATCH($A9,Monotonicity_FP!$A$6:$A$18,0))&lt;0.5,ES_FP!H7,"")</f>
        <v>0.67412698268890381</v>
      </c>
      <c r="T9" s="9">
        <f>IF(INDEX(Monotonicity_FP!H$6:H$18,MATCH($A9,Monotonicity_FP!$A$6:$A$18,0))&lt;0.5,ES_FP!I7,"")</f>
        <v>0.57166504859924316</v>
      </c>
      <c r="U9" s="9">
        <f>IF(INDEX(Monotonicity_FP!I$6:I$18,MATCH($A9,Monotonicity_FP!$A$6:$A$18,0))&lt;0.5,ES_FP!J7,"")</f>
        <v>0.59703743457794189</v>
      </c>
      <c r="V9" s="9">
        <f>ES2_FP!D7</f>
        <v>0.59273965899541237</v>
      </c>
      <c r="W9" s="9">
        <f>ES2_FP!F7</f>
        <v>0.7089289280495108</v>
      </c>
      <c r="X9" s="9">
        <f>ES2_FP!H7</f>
        <v>0.56270486880695569</v>
      </c>
      <c r="Y9" s="9">
        <f>ES2_FP!J7</f>
        <v>0.57006778737801356</v>
      </c>
      <c r="Z9" s="9">
        <f>IF(INDEX(Monotonicity_FP!B$6:B$18,MATCH($A9,Monotonicity_FP!$A$6:$A$18,0))&lt;0.5,ES2_FP!L7,"")</f>
        <v>0.60957090729630925</v>
      </c>
      <c r="AA9" s="9">
        <f>IF(INDEX(Monotonicity_FP!C$6:C$18,MATCH($A9,Monotonicity_FP!$A$6:$A$18,0))&lt;0.5,ES2_FP!N7,"")</f>
        <v>0.72833075512570178</v>
      </c>
      <c r="AB9" s="9">
        <f>IF(INDEX(Monotonicity_FP!D$6:D$18,MATCH($A9,Monotonicity_FP!$A$6:$A$18,0))&lt;0.5,ES2_FP!P7,"")</f>
        <v>0.57637314894887715</v>
      </c>
      <c r="AC9" s="9">
        <f>IF(INDEX(Monotonicity_FP!E$6:E$18,MATCH($A9,Monotonicity_FP!$A$6:$A$18,0))&lt;0.5,ES2_FP!R7,"")</f>
        <v>0.58508391359170697</v>
      </c>
      <c r="AD9" s="9">
        <f t="shared" si="2"/>
        <v>0.59431381627557478</v>
      </c>
      <c r="AE9" s="9">
        <f t="shared" si="2"/>
        <v>0.69937449921253481</v>
      </c>
      <c r="AF9" s="9">
        <f t="shared" si="2"/>
        <v>0.57119245744856362</v>
      </c>
      <c r="AG9" s="9">
        <f t="shared" si="2"/>
        <v>0.58292836844826357</v>
      </c>
      <c r="AH9" s="9">
        <f>'Efficiency scores Option 2'!L10</f>
        <v>0.59109364616721782</v>
      </c>
      <c r="AI9" s="9">
        <f>'Efficiency scores Option 2'!G10</f>
        <v>0.58607901688540021</v>
      </c>
      <c r="AJ9" s="9">
        <f t="shared" si="11"/>
        <v>0.59129302386673144</v>
      </c>
      <c r="AK9" s="9">
        <f t="shared" si="12"/>
        <v>0.64325535991452043</v>
      </c>
      <c r="AL9" s="9">
        <f t="shared" si="13"/>
        <v>0.57706041294841359</v>
      </c>
      <c r="AM9" s="9">
        <f t="shared" si="14"/>
        <v>0.58858633152630901</v>
      </c>
      <c r="AN9" s="9">
        <f t="shared" si="15"/>
        <v>0.58140690425200992</v>
      </c>
      <c r="AO9" s="9">
        <f t="shared" si="3"/>
        <v>0.57708268577648214</v>
      </c>
      <c r="AP9" s="9">
        <f t="shared" si="3"/>
        <v>0.58794810656928687</v>
      </c>
      <c r="AQ9" s="9">
        <f t="shared" si="3"/>
        <v>0.59921569545471209</v>
      </c>
      <c r="AR9" s="52">
        <f t="shared" si="16"/>
        <v>-4.3242184755277746E-3</v>
      </c>
      <c r="AS9" s="52">
        <f t="shared" si="17"/>
        <v>6.5412023172769507E-3</v>
      </c>
      <c r="AT9" s="9">
        <f t="shared" si="18"/>
        <v>1.7808791202702179E-2</v>
      </c>
      <c r="AU9" s="7" t="str">
        <f t="shared" si="19"/>
        <v>END</v>
      </c>
      <c r="AX9" s="1"/>
      <c r="AY9" s="1"/>
      <c r="AZ9" s="1"/>
      <c r="BC9" s="58"/>
      <c r="BD9" s="58"/>
      <c r="BE9" s="58"/>
      <c r="BF9" s="58"/>
      <c r="BH9" s="59"/>
      <c r="BI9" s="59"/>
      <c r="BJ9" s="59"/>
    </row>
    <row r="10" spans="1:62" s="7" customFormat="1" x14ac:dyDescent="0.35">
      <c r="A10" s="7" t="s">
        <v>38</v>
      </c>
      <c r="B10" s="9">
        <v>0.35765294146764093</v>
      </c>
      <c r="C10" s="8">
        <f t="shared" si="5"/>
        <v>-0.14046804605656982</v>
      </c>
      <c r="D10" s="9">
        <v>0.36088919249091078</v>
      </c>
      <c r="E10" s="5">
        <f t="shared" si="6"/>
        <v>1.7779862617417486E-3</v>
      </c>
      <c r="F10" s="5">
        <f t="shared" si="7"/>
        <v>-6.9345029897414034E-2</v>
      </c>
      <c r="G10" s="9">
        <v>0.35765294146764093</v>
      </c>
      <c r="H10" s="5">
        <f t="shared" si="8"/>
        <v>-0.20193746972981053</v>
      </c>
      <c r="I10" s="9">
        <v>0.36088919249091078</v>
      </c>
      <c r="J10" s="5">
        <f t="shared" si="9"/>
        <v>-7.7205292040957607E-2</v>
      </c>
      <c r="K10" s="5">
        <f t="shared" si="10"/>
        <v>-0.13957138088538407</v>
      </c>
      <c r="L10" s="11">
        <f t="shared" si="0"/>
        <v>-6.9345029897414034E-2</v>
      </c>
      <c r="M10" s="11">
        <f t="shared" si="1"/>
        <v>-0.13957138088538407</v>
      </c>
      <c r="N10" s="9">
        <f>ES_FP!C8</f>
        <v>0.60644519329071045</v>
      </c>
      <c r="O10" s="9">
        <f>ES_FP!D8</f>
        <v>0.69494187831878662</v>
      </c>
      <c r="P10" s="9">
        <f>ES_FP!E8</f>
        <v>0.55402576923370361</v>
      </c>
      <c r="Q10" s="9">
        <f>ES_FP!F8</f>
        <v>0.53871691226959229</v>
      </c>
      <c r="R10" s="9">
        <f>IF(INDEX(Monotonicity_FP!F$6:F$18,MATCH($A10,Monotonicity_FP!$A$6:$A$18,0))&lt;0.5,ES_FP!G8,"")</f>
        <v>0.58726519346237183</v>
      </c>
      <c r="S10" s="9">
        <f>IF(INDEX(Monotonicity_FP!G$6:G$18,MATCH($A10,Monotonicity_FP!$A$6:$A$18,0))&lt;0.5,ES_FP!H8,"")</f>
        <v>0.69439238309860229</v>
      </c>
      <c r="T10" s="9">
        <f>IF(INDEX(Monotonicity_FP!H$6:H$18,MATCH($A10,Monotonicity_FP!$A$6:$A$18,0))&lt;0.5,ES_FP!I8,"")</f>
        <v>0.52889537811279297</v>
      </c>
      <c r="U10" s="9">
        <f>IF(INDEX(Monotonicity_FP!I$6:I$18,MATCH($A10,Monotonicity_FP!$A$6:$A$18,0))&lt;0.5,ES_FP!J8,"")</f>
        <v>0.57187432050704956</v>
      </c>
      <c r="V10" s="9">
        <f>ES2_FP!D8</f>
        <v>0.61385287304281699</v>
      </c>
      <c r="W10" s="9">
        <f>ES2_FP!F8</f>
        <v>0.73344695622428935</v>
      </c>
      <c r="X10" s="9">
        <f>ES2_FP!H8</f>
        <v>0.55266679486048176</v>
      </c>
      <c r="Y10" s="9">
        <f>ES2_FP!J8</f>
        <v>0.5460744266397094</v>
      </c>
      <c r="Z10" s="9">
        <f>IF(INDEX(Monotonicity_FP!B$6:B$18,MATCH($A10,Monotonicity_FP!$A$6:$A$18,0))&lt;0.5,ES2_FP!L8,"")</f>
        <v>0.61446703294463079</v>
      </c>
      <c r="AA10" s="9">
        <f>IF(INDEX(Monotonicity_FP!C$6:C$18,MATCH($A10,Monotonicity_FP!$A$6:$A$18,0))&lt;0.5,ES2_FP!N8,"")</f>
        <v>0.73491531800906884</v>
      </c>
      <c r="AB10" s="9">
        <f>IF(INDEX(Monotonicity_FP!D$6:D$18,MATCH($A10,Monotonicity_FP!$A$6:$A$18,0))&lt;0.5,ES2_FP!P8,"")</f>
        <v>0.54064089530931658</v>
      </c>
      <c r="AC10" s="9">
        <f>IF(INDEX(Monotonicity_FP!E$6:E$18,MATCH($A10,Monotonicity_FP!$A$6:$A$18,0))&lt;0.5,ES2_FP!R8,"")</f>
        <v>0.55321973808087377</v>
      </c>
      <c r="AD10" s="9">
        <f t="shared" si="2"/>
        <v>0.60550757318513249</v>
      </c>
      <c r="AE10" s="9">
        <f t="shared" si="2"/>
        <v>0.71442413391268678</v>
      </c>
      <c r="AF10" s="9">
        <f t="shared" si="2"/>
        <v>0.54405720937907376</v>
      </c>
      <c r="AG10" s="9">
        <f t="shared" si="2"/>
        <v>0.5524713493743062</v>
      </c>
      <c r="AH10" s="9">
        <f>'Efficiency scores Option 2'!L11</f>
        <v>0.59988880984175941</v>
      </c>
      <c r="AI10" s="9">
        <f>'Efficiency scores Option 2'!G11</f>
        <v>0.57971651257987455</v>
      </c>
      <c r="AJ10" s="9">
        <f t="shared" si="11"/>
        <v>0.56351863241949884</v>
      </c>
      <c r="AK10" s="9">
        <f t="shared" si="12"/>
        <v>0.61471097100464855</v>
      </c>
      <c r="AL10" s="9">
        <f t="shared" si="13"/>
        <v>0.54826427937668998</v>
      </c>
      <c r="AM10" s="9">
        <f t="shared" si="14"/>
        <v>0.58980266121081693</v>
      </c>
      <c r="AN10" s="9">
        <f t="shared" si="15"/>
        <v>0.55409688655009537</v>
      </c>
      <c r="AO10" s="9">
        <f t="shared" si="3"/>
        <v>0.55147470231848772</v>
      </c>
      <c r="AP10" s="9">
        <f t="shared" si="3"/>
        <v>0.55860866163403933</v>
      </c>
      <c r="AQ10" s="9">
        <f t="shared" si="3"/>
        <v>0.60045399100927344</v>
      </c>
      <c r="AR10" s="52">
        <f t="shared" si="16"/>
        <v>-2.6221842316076494E-3</v>
      </c>
      <c r="AS10" s="52">
        <f t="shared" si="17"/>
        <v>4.5117750839439585E-3</v>
      </c>
      <c r="AT10" s="3">
        <f t="shared" si="18"/>
        <v>4.6357104459178067E-2</v>
      </c>
      <c r="AU10" s="7" t="str">
        <f t="shared" si="19"/>
        <v>ENX</v>
      </c>
      <c r="AX10" s="1"/>
      <c r="AY10" s="1"/>
      <c r="AZ10" s="1"/>
      <c r="BC10" s="58"/>
      <c r="BD10" s="58"/>
      <c r="BE10" s="58"/>
      <c r="BF10" s="58"/>
      <c r="BH10" s="59"/>
      <c r="BI10" s="59"/>
      <c r="BJ10" s="59"/>
    </row>
    <row r="11" spans="1:62" s="7" customFormat="1" x14ac:dyDescent="0.35">
      <c r="A11" s="7" t="s">
        <v>39</v>
      </c>
      <c r="B11" s="9">
        <v>0.35865655455256018</v>
      </c>
      <c r="C11" s="8">
        <f t="shared" si="5"/>
        <v>-0.13805610583221717</v>
      </c>
      <c r="D11" s="9">
        <v>0.35917636522263013</v>
      </c>
      <c r="E11" s="5">
        <f t="shared" si="6"/>
        <v>-2.9765829726239312E-3</v>
      </c>
      <c r="F11" s="5">
        <f t="shared" si="7"/>
        <v>-7.051634440242055E-2</v>
      </c>
      <c r="G11" s="3">
        <v>0.37334937392029133</v>
      </c>
      <c r="H11" s="5">
        <f t="shared" si="8"/>
        <v>-0.16691263658297983</v>
      </c>
      <c r="I11" s="9">
        <v>0.37316450468389195</v>
      </c>
      <c r="J11" s="5">
        <f t="shared" si="9"/>
        <v>-4.5817283294994904E-2</v>
      </c>
      <c r="K11" s="5">
        <f t="shared" si="10"/>
        <v>-0.10636495993898737</v>
      </c>
      <c r="L11" s="11">
        <f t="shared" si="0"/>
        <v>-7.051634440242055E-2</v>
      </c>
      <c r="M11" s="11">
        <f t="shared" si="1"/>
        <v>-0.10636495993898737</v>
      </c>
      <c r="N11" s="9">
        <f>ES_FP!C9</f>
        <v>0.58157408237457275</v>
      </c>
      <c r="O11" s="9">
        <f>ES_FP!D9</f>
        <v>0.63753825426101685</v>
      </c>
      <c r="P11" s="9">
        <f>ES_FP!E9</f>
        <v>0.53423875570297241</v>
      </c>
      <c r="Q11" s="9">
        <f>ES_FP!F9</f>
        <v>0.50799065828323364</v>
      </c>
      <c r="R11" s="9">
        <f>IF(INDEX(Monotonicity_FP!F$6:F$18,MATCH($A11,Monotonicity_FP!$A$6:$A$18,0))&lt;0.5,ES_FP!G9,"")</f>
        <v>0.64083331823348999</v>
      </c>
      <c r="S11" s="9">
        <f>IF(INDEX(Monotonicity_FP!G$6:G$18,MATCH($A11,Monotonicity_FP!$A$6:$A$18,0))&lt;0.5,ES_FP!H9,"")</f>
        <v>0.708962082862854</v>
      </c>
      <c r="T11" s="9">
        <f>IF(INDEX(Monotonicity_FP!H$6:H$18,MATCH($A11,Monotonicity_FP!$A$6:$A$18,0))&lt;0.5,ES_FP!I9,"")</f>
        <v>0.61232393980026245</v>
      </c>
      <c r="U11" s="9" t="str">
        <f>IF(INDEX(Monotonicity_FP!I$6:I$18,MATCH($A11,Monotonicity_FP!$A$6:$A$18,0))&lt;0.5,ES_FP!J9,"")</f>
        <v/>
      </c>
      <c r="V11" s="9">
        <f>ES2_FP!D9</f>
        <v>0.55989836656540204</v>
      </c>
      <c r="W11" s="9">
        <f>ES2_FP!F9</f>
        <v>0.64726466707803465</v>
      </c>
      <c r="X11" s="9">
        <f>ES2_FP!H9</f>
        <v>0.5178860715528314</v>
      </c>
      <c r="Y11" s="9">
        <f>ES2_FP!J9</f>
        <v>0.50864751868031377</v>
      </c>
      <c r="Z11" s="9">
        <f>IF(INDEX(Monotonicity_FP!B$6:B$18,MATCH($A11,Monotonicity_FP!$A$6:$A$18,0))&lt;0.5,ES2_FP!L9,"")</f>
        <v>0.56665762138222475</v>
      </c>
      <c r="AA11" s="9">
        <f>IF(INDEX(Monotonicity_FP!C$6:C$18,MATCH($A11,Monotonicity_FP!$A$6:$A$18,0))&lt;0.5,ES2_FP!N9,"")</f>
        <v>0.65246355222790053</v>
      </c>
      <c r="AB11" s="9">
        <f>IF(INDEX(Monotonicity_FP!D$6:D$18,MATCH($A11,Monotonicity_FP!$A$6:$A$18,0))&lt;0.5,ES2_FP!P9,"")</f>
        <v>0.54118180661520288</v>
      </c>
      <c r="AC11" s="9">
        <f>IF(INDEX(Monotonicity_FP!E$6:E$18,MATCH($A11,Monotonicity_FP!$A$6:$A$18,0))&lt;0.5,ES2_FP!R9,"")</f>
        <v>0.5030830566243506</v>
      </c>
      <c r="AD11" s="9">
        <f t="shared" si="2"/>
        <v>0.58724084713892233</v>
      </c>
      <c r="AE11" s="9">
        <f t="shared" si="2"/>
        <v>0.66155713910745151</v>
      </c>
      <c r="AF11" s="9">
        <f t="shared" si="2"/>
        <v>0.55140764341781734</v>
      </c>
      <c r="AG11" s="9">
        <f t="shared" si="2"/>
        <v>0.50657374452929937</v>
      </c>
      <c r="AH11" s="9">
        <f>'Efficiency scores Option 2'!L12</f>
        <v>0.57138885732512612</v>
      </c>
      <c r="AI11" s="9">
        <f>'Efficiency scores Option 2'!G12</f>
        <v>0.52362413732381086</v>
      </c>
      <c r="AJ11" s="9">
        <f t="shared" si="11"/>
        <v>0.54583076931490482</v>
      </c>
      <c r="AK11" s="9">
        <f t="shared" si="12"/>
        <v>0.59119064050893633</v>
      </c>
      <c r="AL11" s="9">
        <f t="shared" si="13"/>
        <v>0.52899069397355836</v>
      </c>
      <c r="AM11" s="9">
        <f t="shared" si="14"/>
        <v>0.54750649732446854</v>
      </c>
      <c r="AN11" s="9">
        <f t="shared" si="15"/>
        <v>0.536704755550097</v>
      </c>
      <c r="AO11" s="9">
        <f t="shared" si="3"/>
        <v>0.53037394461221732</v>
      </c>
      <c r="AP11" s="9">
        <f t="shared" si="3"/>
        <v>0.53897143164857908</v>
      </c>
      <c r="AQ11" s="9">
        <f t="shared" si="3"/>
        <v>0.55739399470847273</v>
      </c>
      <c r="AR11" s="52">
        <f t="shared" si="16"/>
        <v>-6.3308109378796829E-3</v>
      </c>
      <c r="AS11" s="52">
        <f t="shared" si="17"/>
        <v>2.2666760984820788E-3</v>
      </c>
      <c r="AT11" s="9">
        <f t="shared" si="18"/>
        <v>2.0689239158375727E-2</v>
      </c>
      <c r="AU11" s="7" t="str">
        <f t="shared" si="19"/>
        <v>ERG</v>
      </c>
      <c r="AX11" s="1"/>
      <c r="AY11" s="1"/>
      <c r="AZ11" s="1"/>
      <c r="BC11" s="58"/>
      <c r="BD11" s="58"/>
      <c r="BE11" s="58"/>
      <c r="BF11" s="58"/>
      <c r="BH11" s="59"/>
      <c r="BI11" s="59"/>
      <c r="BJ11" s="59"/>
    </row>
    <row r="12" spans="1:62" s="7" customFormat="1" x14ac:dyDescent="0.35">
      <c r="A12" s="7" t="s">
        <v>40</v>
      </c>
      <c r="B12" s="9">
        <v>0.38843657403475262</v>
      </c>
      <c r="C12" s="8">
        <f t="shared" si="5"/>
        <v>-6.6487063986888972E-2</v>
      </c>
      <c r="D12" s="9">
        <v>0.40037377780445299</v>
      </c>
      <c r="E12" s="5">
        <f t="shared" si="6"/>
        <v>0.11138167954711631</v>
      </c>
      <c r="F12" s="5">
        <f t="shared" si="7"/>
        <v>2.2447307780113668E-2</v>
      </c>
      <c r="G12" s="9">
        <v>0.38843657403475262</v>
      </c>
      <c r="H12" s="5">
        <f t="shared" si="8"/>
        <v>-0.13324723724743703</v>
      </c>
      <c r="I12" s="9">
        <v>0.40037377780445299</v>
      </c>
      <c r="J12" s="5">
        <f t="shared" si="9"/>
        <v>2.3756906693247259E-2</v>
      </c>
      <c r="K12" s="5">
        <f t="shared" si="10"/>
        <v>-5.4745165277094887E-2</v>
      </c>
      <c r="L12" s="11">
        <f t="shared" si="0"/>
        <v>2.2447307780113668E-2</v>
      </c>
      <c r="M12" s="11">
        <f t="shared" si="1"/>
        <v>-5.4745165277094887E-2</v>
      </c>
      <c r="N12" s="9">
        <f>ES_FP!C10</f>
        <v>0.60969400405883789</v>
      </c>
      <c r="O12" s="9">
        <f>ES_FP!D10</f>
        <v>0.69802111387252808</v>
      </c>
      <c r="P12" s="9">
        <f>ES_FP!E10</f>
        <v>0.592964768409729</v>
      </c>
      <c r="Q12" s="9">
        <f>ES_FP!F10</f>
        <v>0.58902645111083984</v>
      </c>
      <c r="R12" s="9">
        <f>IF(INDEX(Monotonicity_FP!F$6:F$18,MATCH($A12,Monotonicity_FP!$A$6:$A$18,0))&lt;0.5,ES_FP!G10,"")</f>
        <v>0.64039909839630127</v>
      </c>
      <c r="S12" s="9">
        <f>IF(INDEX(Monotonicity_FP!G$6:G$18,MATCH($A12,Monotonicity_FP!$A$6:$A$18,0))&lt;0.5,ES_FP!H10,"")</f>
        <v>0.75802969932556152</v>
      </c>
      <c r="T12" s="9" t="str">
        <f>IF(INDEX(Monotonicity_FP!H$6:H$18,MATCH($A12,Monotonicity_FP!$A$6:$A$18,0))&lt;0.5,ES_FP!I10,"")</f>
        <v/>
      </c>
      <c r="U12" s="9">
        <f>IF(INDEX(Monotonicity_FP!I$6:I$18,MATCH($A12,Monotonicity_FP!$A$6:$A$18,0))&lt;0.5,ES_FP!J10,"")</f>
        <v>0.65282028913497925</v>
      </c>
      <c r="V12" s="9">
        <f>ES2_FP!D10</f>
        <v>0.64856049180497599</v>
      </c>
      <c r="W12" s="9">
        <f>ES2_FP!F10</f>
        <v>0.77414196879224839</v>
      </c>
      <c r="X12" s="9">
        <f>ES2_FP!H10</f>
        <v>0.65246355222790042</v>
      </c>
      <c r="Y12" s="9">
        <f>ES2_FP!J10</f>
        <v>0.64791225548535059</v>
      </c>
      <c r="Z12" s="9">
        <f>IF(INDEX(Monotonicity_FP!B$6:B$18,MATCH($A12,Monotonicity_FP!$A$6:$A$18,0))&lt;0.5,ES2_FP!L10,"")</f>
        <v>0.71105890820640971</v>
      </c>
      <c r="AA12" s="9">
        <f>IF(INDEX(Monotonicity_FP!C$6:C$18,MATCH($A12,Monotonicity_FP!$A$6:$A$18,0))&lt;0.5,ES2_FP!N10,"")</f>
        <v>0.84874202188020675</v>
      </c>
      <c r="AB12" s="9">
        <f>IF(INDEX(Monotonicity_FP!D$6:D$18,MATCH($A12,Monotonicity_FP!$A$6:$A$18,0))&lt;0.5,ES2_FP!P10,"")</f>
        <v>0.72833075512570167</v>
      </c>
      <c r="AC12" s="9">
        <f>IF(INDEX(Monotonicity_FP!E$6:E$18,MATCH($A12,Monotonicity_FP!$A$6:$A$18,0))&lt;0.5,ES2_FP!R10,"")</f>
        <v>0.70539313026995432</v>
      </c>
      <c r="AD12" s="9">
        <f t="shared" si="2"/>
        <v>0.65242812561663122</v>
      </c>
      <c r="AE12" s="9">
        <f t="shared" si="2"/>
        <v>0.76973370096763616</v>
      </c>
      <c r="AF12" s="9">
        <f t="shared" si="2"/>
        <v>0.65791969192111033</v>
      </c>
      <c r="AG12" s="9">
        <f t="shared" si="2"/>
        <v>0.64878803150028097</v>
      </c>
      <c r="AH12" s="9">
        <f>'Efficiency scores Option 2'!L13</f>
        <v>0.65581760735532124</v>
      </c>
      <c r="AI12" s="9">
        <f>'Efficiency scores Option 2'!G13</f>
        <v>0.65604539016982133</v>
      </c>
      <c r="AJ12" s="9">
        <f t="shared" si="11"/>
        <v>0.66707338055675047</v>
      </c>
      <c r="AK12" s="9">
        <f t="shared" si="12"/>
        <v>0.72759450228881295</v>
      </c>
      <c r="AL12" s="9">
        <f t="shared" si="13"/>
        <v>0.65335386171069565</v>
      </c>
      <c r="AM12" s="9">
        <f t="shared" si="14"/>
        <v>0.65593149876257129</v>
      </c>
      <c r="AN12" s="9">
        <f t="shared" si="15"/>
        <v>0.65592025179352831</v>
      </c>
      <c r="AO12" s="9">
        <f t="shared" si="3"/>
        <v>0.65274573008272707</v>
      </c>
      <c r="AP12" s="9">
        <f t="shared" si="3"/>
        <v>0.66568102280631625</v>
      </c>
      <c r="AQ12" s="9">
        <f t="shared" si="3"/>
        <v>0.66777705860486369</v>
      </c>
      <c r="AR12" s="52">
        <f t="shared" si="16"/>
        <v>-3.1745217108012369E-3</v>
      </c>
      <c r="AS12" s="52">
        <f t="shared" si="17"/>
        <v>9.7607710127879388E-3</v>
      </c>
      <c r="AT12" s="9">
        <f t="shared" si="18"/>
        <v>1.1856806811335385E-2</v>
      </c>
      <c r="AU12" s="7" t="str">
        <f t="shared" si="19"/>
        <v>ESS</v>
      </c>
      <c r="AX12" s="1"/>
      <c r="AY12" s="1"/>
      <c r="AZ12" s="1"/>
      <c r="BC12" s="58"/>
      <c r="BD12" s="58"/>
      <c r="BE12" s="58"/>
      <c r="BF12" s="58"/>
      <c r="BH12" s="59"/>
      <c r="BI12" s="59"/>
      <c r="BJ12" s="59"/>
    </row>
    <row r="13" spans="1:62" s="7" customFormat="1" x14ac:dyDescent="0.35">
      <c r="A13" s="7" t="s">
        <v>41</v>
      </c>
      <c r="B13" s="9">
        <v>0.4268481552185408</v>
      </c>
      <c r="C13" s="8">
        <f t="shared" si="5"/>
        <v>2.5825839392224825E-2</v>
      </c>
      <c r="D13" s="9">
        <v>0.42232226087450236</v>
      </c>
      <c r="E13" s="5">
        <f t="shared" si="6"/>
        <v>0.17230760259749345</v>
      </c>
      <c r="F13" s="5">
        <f t="shared" si="7"/>
        <v>9.9066720994859137E-2</v>
      </c>
      <c r="G13" s="9">
        <v>0.4268481552185408</v>
      </c>
      <c r="H13" s="5">
        <f t="shared" si="8"/>
        <v>-4.7536090722485769E-2</v>
      </c>
      <c r="I13" s="9">
        <v>0.42232226087450236</v>
      </c>
      <c r="J13" s="5">
        <f t="shared" si="9"/>
        <v>7.9879241321708871E-2</v>
      </c>
      <c r="K13" s="5">
        <f t="shared" si="10"/>
        <v>1.6171575299611551E-2</v>
      </c>
      <c r="L13" s="11">
        <f t="shared" si="0"/>
        <v>9.9066720994859137E-2</v>
      </c>
      <c r="M13" s="11">
        <f t="shared" si="1"/>
        <v>1.6171575299611551E-2</v>
      </c>
      <c r="N13" s="9">
        <f>ES_FP!C11</f>
        <v>0.64783316850662231</v>
      </c>
      <c r="O13" s="9">
        <f>ES_FP!D11</f>
        <v>0.75031113624572754</v>
      </c>
      <c r="P13" s="9">
        <f>ES_FP!E11</f>
        <v>0.71398049592971802</v>
      </c>
      <c r="Q13" s="9">
        <f>ES_FP!F11</f>
        <v>0.65587294101715088</v>
      </c>
      <c r="R13" s="9">
        <f>IF(INDEX(Monotonicity_FP!F$6:F$18,MATCH($A13,Monotonicity_FP!$A$6:$A$18,0))&lt;0.5,ES_FP!G11,"")</f>
        <v>0.68134808540344238</v>
      </c>
      <c r="S13" s="9">
        <f>IF(INDEX(Monotonicity_FP!G$6:G$18,MATCH($A13,Monotonicity_FP!$A$6:$A$18,0))&lt;0.5,ES_FP!H11,"")</f>
        <v>0.77035969495773315</v>
      </c>
      <c r="T13" s="9">
        <f>IF(INDEX(Monotonicity_FP!H$6:H$18,MATCH($A13,Monotonicity_FP!$A$6:$A$18,0))&lt;0.5,ES_FP!I11,"")</f>
        <v>0.72038149833679199</v>
      </c>
      <c r="U13" s="9" t="str">
        <f>IF(INDEX(Monotonicity_FP!I$6:I$18,MATCH($A13,Monotonicity_FP!$A$6:$A$18,0))&lt;0.5,ES_FP!J11,"")</f>
        <v/>
      </c>
      <c r="V13" s="9">
        <f>ES2_FP!D11</f>
        <v>0.63635416972508696</v>
      </c>
      <c r="W13" s="9">
        <f>ES2_FP!F11</f>
        <v>0.75957212322496848</v>
      </c>
      <c r="X13" s="9">
        <f>ES2_FP!H11</f>
        <v>0.70963821156020868</v>
      </c>
      <c r="Y13" s="9">
        <f>ES2_FP!J11</f>
        <v>0.66697681085847438</v>
      </c>
      <c r="Z13" s="9" t="str">
        <f>IF(INDEX(Monotonicity_FP!B$6:B$18,MATCH($A13,Monotonicity_FP!$A$6:$A$18,0))&lt;0.5,ES2_FP!L11,"")</f>
        <v/>
      </c>
      <c r="AA13" s="9" t="str">
        <f>IF(INDEX(Monotonicity_FP!C$6:C$18,MATCH($A13,Monotonicity_FP!$A$6:$A$18,0))&lt;0.5,ES2_FP!N11,"")</f>
        <v/>
      </c>
      <c r="AB13" s="9" t="str">
        <f>IF(INDEX(Monotonicity_FP!D$6:D$18,MATCH($A13,Monotonicity_FP!$A$6:$A$18,0))&lt;0.5,ES2_FP!P11,"")</f>
        <v/>
      </c>
      <c r="AC13" s="9" t="str">
        <f>IF(INDEX(Monotonicity_FP!E$6:E$18,MATCH($A13,Monotonicity_FP!$A$6:$A$18,0))&lt;0.5,ES2_FP!R11,"")</f>
        <v/>
      </c>
      <c r="AD13" s="9">
        <f t="shared" si="2"/>
        <v>0.65517847454505052</v>
      </c>
      <c r="AE13" s="9">
        <f t="shared" si="2"/>
        <v>0.76008098480947639</v>
      </c>
      <c r="AF13" s="9">
        <f t="shared" si="2"/>
        <v>0.71466673527557278</v>
      </c>
      <c r="AG13" s="9">
        <f t="shared" si="2"/>
        <v>0.66142487593781263</v>
      </c>
      <c r="AH13" s="9">
        <f>'Efficiency scores Option 2'!L14</f>
        <v>0.61319549061215151</v>
      </c>
      <c r="AI13" s="9">
        <f>'Efficiency scores Option 2'!G14</f>
        <v>0.58681861595791041</v>
      </c>
      <c r="AJ13" s="9">
        <f t="shared" si="11"/>
        <v>0.72008485768464237</v>
      </c>
      <c r="AK13" s="9">
        <f t="shared" si="12"/>
        <v>0.7723726916891257</v>
      </c>
      <c r="AL13" s="9">
        <f t="shared" si="13"/>
        <v>0.68804580560669271</v>
      </c>
      <c r="AM13" s="9">
        <f t="shared" si="14"/>
        <v>0.60000705328503101</v>
      </c>
      <c r="AN13" s="9">
        <f t="shared" si="15"/>
        <v>0.70804540389696402</v>
      </c>
      <c r="AO13" s="9">
        <f t="shared" si="3"/>
        <v>0.69291751785729661</v>
      </c>
      <c r="AP13" s="9">
        <f t="shared" si="3"/>
        <v>0.70102751733128865</v>
      </c>
      <c r="AQ13" s="9">
        <f t="shared" si="3"/>
        <v>0.61084266564530587</v>
      </c>
      <c r="AR13" s="52">
        <f t="shared" si="16"/>
        <v>-1.5127886039667415E-2</v>
      </c>
      <c r="AS13" s="52">
        <f t="shared" si="17"/>
        <v>-7.0178865656753686E-3</v>
      </c>
      <c r="AT13" s="3">
        <f t="shared" si="18"/>
        <v>-9.720273825165815E-2</v>
      </c>
      <c r="AU13" s="7" t="str">
        <f t="shared" si="19"/>
        <v>JEN</v>
      </c>
      <c r="AX13" s="3"/>
      <c r="AY13" s="1"/>
      <c r="AZ13" s="3"/>
      <c r="BC13" s="58"/>
      <c r="BD13" s="58"/>
      <c r="BE13" s="58"/>
      <c r="BF13" s="58"/>
      <c r="BH13" s="59"/>
      <c r="BI13" s="59"/>
      <c r="BJ13" s="59"/>
    </row>
    <row r="14" spans="1:62" s="7" customFormat="1" x14ac:dyDescent="0.35">
      <c r="A14" s="7" t="s">
        <v>42</v>
      </c>
      <c r="B14" s="9">
        <v>0.39532823090078667</v>
      </c>
      <c r="C14" s="8">
        <f t="shared" si="5"/>
        <v>-4.9924641019913785E-2</v>
      </c>
      <c r="D14" s="9">
        <v>0.40148029214307279</v>
      </c>
      <c r="E14" s="5">
        <f t="shared" si="6"/>
        <v>0.114453208783726</v>
      </c>
      <c r="F14" s="5">
        <f t="shared" si="7"/>
        <v>3.2264283881906108E-2</v>
      </c>
      <c r="G14" s="3">
        <v>0.47139765562019587</v>
      </c>
      <c r="H14" s="5">
        <f t="shared" si="8"/>
        <v>5.1871135922774148E-2</v>
      </c>
      <c r="I14" s="9">
        <v>0.47927838461741296</v>
      </c>
      <c r="J14" s="5">
        <f t="shared" si="9"/>
        <v>0.225516214302389</v>
      </c>
      <c r="K14" s="5">
        <f t="shared" si="10"/>
        <v>0.13869367511258157</v>
      </c>
      <c r="L14" s="11">
        <f t="shared" si="0"/>
        <v>3.2264283881906108E-2</v>
      </c>
      <c r="M14" s="11">
        <f t="shared" si="1"/>
        <v>0.13869367511258157</v>
      </c>
      <c r="N14" s="9">
        <f>ES_FP!C12</f>
        <v>0.97258955240249634</v>
      </c>
      <c r="O14" s="9">
        <f>ES_FP!D12</f>
        <v>0.9517744779586792</v>
      </c>
      <c r="P14" s="9">
        <f>ES_FP!E12</f>
        <v>0.96967476606369019</v>
      </c>
      <c r="Q14" s="9">
        <f>ES_FP!F12</f>
        <v>0.95214974880218506</v>
      </c>
      <c r="R14" s="9">
        <f>IF(INDEX(Monotonicity_FP!F$6:F$18,MATCH($A14,Monotonicity_FP!$A$6:$A$18,0))&lt;0.5,ES_FP!G12,"")</f>
        <v>0.96827638149261475</v>
      </c>
      <c r="S14" s="9">
        <f>IF(INDEX(Monotonicity_FP!G$6:G$18,MATCH($A14,Monotonicity_FP!$A$6:$A$18,0))&lt;0.5,ES_FP!H12,"")</f>
        <v>0.96382671594619751</v>
      </c>
      <c r="T14" s="9">
        <f>IF(INDEX(Monotonicity_FP!H$6:H$18,MATCH($A14,Monotonicity_FP!$A$6:$A$18,0))&lt;0.5,ES_FP!I12,"")</f>
        <v>0.96325874328613281</v>
      </c>
      <c r="U14" s="9">
        <f>IF(INDEX(Monotonicity_FP!I$6:I$18,MATCH($A14,Monotonicity_FP!$A$6:$A$18,0))&lt;0.5,ES_FP!J12,"")</f>
        <v>0.96677178144454956</v>
      </c>
      <c r="V14" s="9">
        <f>ES2_FP!D12</f>
        <v>1</v>
      </c>
      <c r="W14" s="9">
        <f>ES2_FP!F12</f>
        <v>1</v>
      </c>
      <c r="X14" s="9">
        <f>ES2_FP!H12</f>
        <v>1</v>
      </c>
      <c r="Y14" s="9">
        <f>ES2_FP!J12</f>
        <v>1</v>
      </c>
      <c r="Z14" s="9">
        <f>IF(INDEX(Monotonicity_FP!B$6:B$18,MATCH($A14,Monotonicity_FP!$A$6:$A$18,0))&lt;0.5,ES2_FP!L12,"")</f>
        <v>1</v>
      </c>
      <c r="AA14" s="9">
        <f>IF(INDEX(Monotonicity_FP!C$6:C$18,MATCH($A14,Monotonicity_FP!$A$6:$A$18,0))&lt;0.5,ES2_FP!N12,"")</f>
        <v>1</v>
      </c>
      <c r="AB14" s="9">
        <f>IF(INDEX(Monotonicity_FP!D$6:D$18,MATCH($A14,Monotonicity_FP!$A$6:$A$18,0))&lt;0.5,ES2_FP!P12,"")</f>
        <v>1</v>
      </c>
      <c r="AC14" s="9">
        <f>IF(INDEX(Monotonicity_FP!E$6:E$18,MATCH($A14,Monotonicity_FP!$A$6:$A$18,0))&lt;0.5,ES2_FP!R12,"")</f>
        <v>1</v>
      </c>
      <c r="AD14" s="9">
        <f t="shared" si="2"/>
        <v>0.98521648347377777</v>
      </c>
      <c r="AE14" s="9">
        <f t="shared" si="2"/>
        <v>0.97890029847621918</v>
      </c>
      <c r="AF14" s="9">
        <f t="shared" si="2"/>
        <v>0.98323337733745575</v>
      </c>
      <c r="AG14" s="9">
        <f t="shared" si="2"/>
        <v>0.97973038256168365</v>
      </c>
      <c r="AH14" s="9">
        <f>'Efficiency scores Option 2'!L15</f>
        <v>0.98496785024319133</v>
      </c>
      <c r="AI14" s="9">
        <f>'Efficiency scores Option 2'!G15</f>
        <v>0.97955456127229135</v>
      </c>
      <c r="AJ14" s="3">
        <f t="shared" si="11"/>
        <v>1.0170037877817089</v>
      </c>
      <c r="AK14" s="3">
        <f t="shared" si="12"/>
        <v>1.114667578440689</v>
      </c>
      <c r="AL14" s="9">
        <f t="shared" si="13"/>
        <v>0.9814818799495697</v>
      </c>
      <c r="AM14" s="9">
        <f t="shared" si="14"/>
        <v>0.98226120575774134</v>
      </c>
      <c r="AN14" s="9">
        <f t="shared" si="15"/>
        <v>1</v>
      </c>
      <c r="AO14" s="9">
        <f t="shared" si="3"/>
        <v>1</v>
      </c>
      <c r="AP14" s="9">
        <f t="shared" si="3"/>
        <v>1</v>
      </c>
      <c r="AQ14" s="9">
        <f t="shared" si="3"/>
        <v>1</v>
      </c>
      <c r="AR14" s="52">
        <f t="shared" si="16"/>
        <v>0</v>
      </c>
      <c r="AS14" s="52">
        <f t="shared" si="17"/>
        <v>0</v>
      </c>
      <c r="AT14" s="9">
        <f t="shared" si="18"/>
        <v>0</v>
      </c>
      <c r="AU14" s="7" t="str">
        <f t="shared" si="19"/>
        <v>PCR</v>
      </c>
      <c r="AX14" s="1"/>
      <c r="AY14" s="1"/>
      <c r="AZ14" s="1"/>
      <c r="BC14" s="58"/>
      <c r="BD14" s="58"/>
      <c r="BE14" s="58"/>
      <c r="BF14" s="58"/>
      <c r="BH14" s="59"/>
      <c r="BI14" s="59"/>
      <c r="BJ14" s="59"/>
    </row>
    <row r="15" spans="1:62" s="7" customFormat="1" x14ac:dyDescent="0.35">
      <c r="A15" s="7" t="s">
        <v>43</v>
      </c>
      <c r="B15" s="9">
        <v>0.46017292016691963</v>
      </c>
      <c r="C15" s="8">
        <f t="shared" si="5"/>
        <v>0.10591381577862102</v>
      </c>
      <c r="D15" s="9">
        <v>0.34485236240891504</v>
      </c>
      <c r="E15" s="5">
        <f t="shared" si="6"/>
        <v>-4.2738013884114689E-2</v>
      </c>
      <c r="F15" s="5">
        <f t="shared" si="7"/>
        <v>3.1587900947253167E-2</v>
      </c>
      <c r="G15" s="9">
        <v>0.46017292016691963</v>
      </c>
      <c r="H15" s="5">
        <f t="shared" si="8"/>
        <v>2.682439440655604E-2</v>
      </c>
      <c r="I15" s="9">
        <v>0.34485236240891504</v>
      </c>
      <c r="J15" s="5">
        <f t="shared" si="9"/>
        <v>-0.11821151289772869</v>
      </c>
      <c r="K15" s="5">
        <f t="shared" si="10"/>
        <v>-4.5693559245586324E-2</v>
      </c>
      <c r="L15" s="11">
        <f t="shared" si="0"/>
        <v>3.1587900947253167E-2</v>
      </c>
      <c r="M15" s="11">
        <f t="shared" si="1"/>
        <v>-4.5693559245586324E-2</v>
      </c>
      <c r="N15" s="9">
        <f>ES_FP!C13</f>
        <v>0.77100163698196411</v>
      </c>
      <c r="O15" s="9">
        <f>ES_FP!D13</f>
        <v>0.87992960214614868</v>
      </c>
      <c r="P15" s="9">
        <f>ES_FP!E13</f>
        <v>0.89151763916015625</v>
      </c>
      <c r="Q15" s="9">
        <f>ES_FP!F13</f>
        <v>0.65521663427352905</v>
      </c>
      <c r="R15" s="9">
        <f>IF(INDEX(Monotonicity_FP!F$6:F$18,MATCH($A15,Monotonicity_FP!$A$6:$A$18,0))&lt;0.5,ES_FP!G13,"")</f>
        <v>0.78839367628097534</v>
      </c>
      <c r="S15" s="9">
        <f>IF(INDEX(Monotonicity_FP!G$6:G$18,MATCH($A15,Monotonicity_FP!$A$6:$A$18,0))&lt;0.5,ES_FP!H13,"")</f>
        <v>0.92352759838104248</v>
      </c>
      <c r="T15" s="9">
        <f>IF(INDEX(Monotonicity_FP!H$6:H$18,MATCH($A15,Monotonicity_FP!$A$6:$A$18,0))&lt;0.5,ES_FP!I13,"")</f>
        <v>0.91467463970184326</v>
      </c>
      <c r="U15" s="9">
        <f>IF(INDEX(Monotonicity_FP!I$6:I$18,MATCH($A15,Monotonicity_FP!$A$6:$A$18,0))&lt;0.5,ES_FP!J13,"")</f>
        <v>0.7039799690246582</v>
      </c>
      <c r="V15" s="9">
        <f>ES2_FP!D13</f>
        <v>0.79453360250333405</v>
      </c>
      <c r="W15" s="9">
        <f>ES2_FP!F13</f>
        <v>0.94932886684288975</v>
      </c>
      <c r="X15" s="9">
        <f>ES2_FP!H13</f>
        <v>0.94270676915709983</v>
      </c>
      <c r="Y15" s="9">
        <f>ES2_FP!J13</f>
        <v>0.66564419030152122</v>
      </c>
      <c r="Z15" s="9">
        <f>IF(INDEX(Monotonicity_FP!B$6:B$18,MATCH($A15,Monotonicity_FP!$A$6:$A$18,0))&lt;0.5,ES2_FP!L13,"")</f>
        <v>0.83193580382667165</v>
      </c>
      <c r="AA15" s="9">
        <f>IF(INDEX(Monotonicity_FP!C$6:C$18,MATCH($A15,Monotonicity_FP!$A$6:$A$18,0))&lt;0.5,ES2_FP!N13,"")</f>
        <v>0.99401796405393517</v>
      </c>
      <c r="AB15" s="9">
        <f>IF(INDEX(Monotonicity_FP!D$6:D$18,MATCH($A15,Monotonicity_FP!$A$6:$A$18,0))&lt;0.5,ES2_FP!P13,"")</f>
        <v>0.99600798934399137</v>
      </c>
      <c r="AC15" s="9">
        <f>IF(INDEX(Monotonicity_FP!E$6:E$18,MATCH($A15,Monotonicity_FP!$A$6:$A$18,0))&lt;0.5,ES2_FP!R13,"")</f>
        <v>0.69280964504439169</v>
      </c>
      <c r="AD15" s="9">
        <f t="shared" si="2"/>
        <v>0.7964661798982362</v>
      </c>
      <c r="AE15" s="9">
        <f t="shared" si="2"/>
        <v>0.93670100785600408</v>
      </c>
      <c r="AF15" s="9">
        <f t="shared" si="2"/>
        <v>0.93622675934077271</v>
      </c>
      <c r="AG15" s="9">
        <f t="shared" si="2"/>
        <v>0.67941260966102501</v>
      </c>
      <c r="AH15" s="9">
        <f>'Efficiency scores Option 2'!L16</f>
        <v>0.87702368081455173</v>
      </c>
      <c r="AI15" s="9">
        <f>'Efficiency scores Option 2'!G16</f>
        <v>0.77017310553725959</v>
      </c>
      <c r="AJ15" s="9">
        <f t="shared" si="11"/>
        <v>0.82162487469669887</v>
      </c>
      <c r="AK15" s="9">
        <f t="shared" si="12"/>
        <v>0.89389980485813536</v>
      </c>
      <c r="AL15" s="9">
        <f t="shared" si="13"/>
        <v>0.80781968450089892</v>
      </c>
      <c r="AM15" s="9">
        <f t="shared" si="14"/>
        <v>0.82359839317590566</v>
      </c>
      <c r="AN15" s="9">
        <f t="shared" si="15"/>
        <v>0.80788772329828684</v>
      </c>
      <c r="AO15" s="9">
        <f t="shared" si="3"/>
        <v>0.80194294886428275</v>
      </c>
      <c r="AP15" s="9">
        <f t="shared" si="3"/>
        <v>0.82306123118891017</v>
      </c>
      <c r="AQ15" s="9">
        <f t="shared" si="3"/>
        <v>0.83847187321274774</v>
      </c>
      <c r="AR15" s="52">
        <f t="shared" si="16"/>
        <v>-5.9447744340040964E-3</v>
      </c>
      <c r="AS15" s="52">
        <f t="shared" si="17"/>
        <v>1.5173507890623328E-2</v>
      </c>
      <c r="AT15" s="9">
        <f t="shared" si="18"/>
        <v>3.0584149914460901E-2</v>
      </c>
      <c r="AU15" s="7" t="str">
        <f t="shared" si="19"/>
        <v>SAP</v>
      </c>
      <c r="AX15" s="3"/>
      <c r="AY15" s="1"/>
      <c r="AZ15" s="3"/>
      <c r="BC15" s="58"/>
      <c r="BD15" s="58"/>
      <c r="BE15" s="58"/>
      <c r="BF15" s="58"/>
      <c r="BH15" s="59"/>
      <c r="BI15" s="59"/>
      <c r="BJ15" s="59"/>
    </row>
    <row r="16" spans="1:62" s="7" customFormat="1" x14ac:dyDescent="0.35">
      <c r="A16" s="7" t="s">
        <v>44</v>
      </c>
      <c r="B16" s="9">
        <v>0.36912025861779407</v>
      </c>
      <c r="C16" s="8">
        <f t="shared" si="5"/>
        <v>-0.11290913524176271</v>
      </c>
      <c r="D16" s="9">
        <v>0.39858763940062597</v>
      </c>
      <c r="E16" s="5">
        <f t="shared" si="6"/>
        <v>0.10642360884120117</v>
      </c>
      <c r="F16" s="5">
        <f t="shared" si="7"/>
        <v>-3.2427632002807738E-3</v>
      </c>
      <c r="G16" s="9">
        <v>0.36912025861779407</v>
      </c>
      <c r="H16" s="5">
        <f t="shared" si="8"/>
        <v>-0.176349434293256</v>
      </c>
      <c r="I16" s="9">
        <v>0.39858763940062597</v>
      </c>
      <c r="J16" s="5">
        <f t="shared" si="9"/>
        <v>1.9189745633760857E-2</v>
      </c>
      <c r="K16" s="5">
        <f t="shared" si="10"/>
        <v>-7.8579844329747572E-2</v>
      </c>
      <c r="L16" s="11">
        <f t="shared" si="0"/>
        <v>-3.2427632002807738E-3</v>
      </c>
      <c r="M16" s="11">
        <f t="shared" si="1"/>
        <v>-7.8579844329747572E-2</v>
      </c>
      <c r="N16" s="9">
        <f>ES_FP!C14</f>
        <v>0.68515557050704956</v>
      </c>
      <c r="O16" s="9">
        <f>ES_FP!D14</f>
        <v>0.78903102874755859</v>
      </c>
      <c r="P16" s="9">
        <f>ES_FP!E14</f>
        <v>0.64004778861999512</v>
      </c>
      <c r="Q16" s="9">
        <f>ES_FP!F14</f>
        <v>0.66070550680160522</v>
      </c>
      <c r="R16" s="9">
        <f>IF(INDEX(Monotonicity_FP!F$6:F$18,MATCH($A16,Monotonicity_FP!$A$6:$A$18,0))&lt;0.5,ES_FP!G14,"")</f>
        <v>0.68147373199462891</v>
      </c>
      <c r="S16" s="9">
        <f>IF(INDEX(Monotonicity_FP!G$6:G$18,MATCH($A16,Monotonicity_FP!$A$6:$A$18,0))&lt;0.5,ES_FP!H14,"")</f>
        <v>0.79650670289993286</v>
      </c>
      <c r="T16" s="9">
        <f>IF(INDEX(Monotonicity_FP!H$6:H$18,MATCH($A16,Monotonicity_FP!$A$6:$A$18,0))&lt;0.5,ES_FP!I14,"")</f>
        <v>0.6044127345085144</v>
      </c>
      <c r="U16" s="9">
        <f>IF(INDEX(Monotonicity_FP!I$6:I$18,MATCH($A16,Monotonicity_FP!$A$6:$A$18,0))&lt;0.5,ES_FP!J14,"")</f>
        <v>0.68915277719497681</v>
      </c>
      <c r="V16" s="9">
        <f>ES2_FP!D14</f>
        <v>0.72542325099014116</v>
      </c>
      <c r="W16" s="9">
        <f>ES2_FP!F14</f>
        <v>0.86675406889548912</v>
      </c>
      <c r="X16" s="9">
        <f>ES2_FP!H14</f>
        <v>0.70328012197634093</v>
      </c>
      <c r="Y16" s="9">
        <f>ES2_FP!J14</f>
        <v>0.71677019415569887</v>
      </c>
      <c r="Z16" s="9">
        <f>IF(INDEX(Monotonicity_FP!B$6:B$18,MATCH($A16,Monotonicity_FP!$A$6:$A$18,0))&lt;0.5,ES2_FP!L14,"")</f>
        <v>0.66697681085847438</v>
      </c>
      <c r="AA16" s="9">
        <f>IF(INDEX(Monotonicity_FP!C$6:C$18,MATCH($A16,Monotonicity_FP!$A$6:$A$18,0))&lt;0.5,ES2_FP!N14,"")</f>
        <v>0.79612425983545376</v>
      </c>
      <c r="AB16" s="9">
        <f>IF(INDEX(Monotonicity_FP!D$6:D$18,MATCH($A16,Monotonicity_FP!$A$6:$A$18,0))&lt;0.5,ES2_FP!P14,"")</f>
        <v>0.6293926325081628</v>
      </c>
      <c r="AC16" s="9">
        <f>IF(INDEX(Monotonicity_FP!E$6:E$18,MATCH($A16,Monotonicity_FP!$A$6:$A$18,0))&lt;0.5,ES2_FP!R14,"")</f>
        <v>0.66831209932356039</v>
      </c>
      <c r="AD16" s="9">
        <f t="shared" si="2"/>
        <v>0.68975734108757347</v>
      </c>
      <c r="AE16" s="9">
        <f t="shared" si="2"/>
        <v>0.81210401509460861</v>
      </c>
      <c r="AF16" s="9">
        <f t="shared" si="2"/>
        <v>0.64428331940325334</v>
      </c>
      <c r="AG16" s="9">
        <f t="shared" si="2"/>
        <v>0.68373514436896032</v>
      </c>
      <c r="AH16" s="9">
        <f>'Efficiency scores Option 2'!L17</f>
        <v>0.67116162406735014</v>
      </c>
      <c r="AI16" s="9">
        <f>'Efficiency scores Option 2'!G17</f>
        <v>0.69050083263987916</v>
      </c>
      <c r="AJ16" s="9">
        <f t="shared" si="11"/>
        <v>0.68752062136477121</v>
      </c>
      <c r="AK16" s="9">
        <f t="shared" si="12"/>
        <v>0.74828900800891129</v>
      </c>
      <c r="AL16" s="9">
        <f t="shared" si="13"/>
        <v>0.66400923188610683</v>
      </c>
      <c r="AM16" s="9">
        <f t="shared" si="14"/>
        <v>0.68083122835361465</v>
      </c>
      <c r="AN16" s="9">
        <f t="shared" si="15"/>
        <v>0.67602562510056419</v>
      </c>
      <c r="AO16" s="9">
        <f t="shared" si="3"/>
        <v>0.67131135998025038</v>
      </c>
      <c r="AP16" s="9">
        <f t="shared" si="3"/>
        <v>0.6765374332944637</v>
      </c>
      <c r="AQ16" s="9">
        <f t="shared" si="3"/>
        <v>0.69312645593938949</v>
      </c>
      <c r="AR16" s="52">
        <f t="shared" si="16"/>
        <v>-4.7142651203138097E-3</v>
      </c>
      <c r="AS16" s="52">
        <f t="shared" si="17"/>
        <v>5.1180819389951004E-4</v>
      </c>
      <c r="AT16" s="9">
        <f t="shared" si="18"/>
        <v>1.7100830838825298E-2</v>
      </c>
      <c r="AU16" s="7" t="str">
        <f t="shared" si="19"/>
        <v>AND</v>
      </c>
      <c r="AX16" s="1"/>
      <c r="AY16" s="1"/>
      <c r="AZ16" s="1"/>
      <c r="BC16" s="58"/>
      <c r="BD16" s="58"/>
      <c r="BE16" s="58"/>
      <c r="BF16" s="58"/>
      <c r="BH16" s="59"/>
      <c r="BI16" s="59"/>
      <c r="BJ16" s="59"/>
    </row>
    <row r="17" spans="1:62" s="7" customFormat="1" x14ac:dyDescent="0.35">
      <c r="A17" s="7" t="s">
        <v>45</v>
      </c>
      <c r="B17" s="9">
        <v>0.39619772699572547</v>
      </c>
      <c r="C17" s="8">
        <f t="shared" si="5"/>
        <v>-4.7835018397596962E-2</v>
      </c>
      <c r="D17" s="9">
        <v>0.35094883284018086</v>
      </c>
      <c r="E17" s="5">
        <f t="shared" si="6"/>
        <v>-2.5815063574120112E-2</v>
      </c>
      <c r="F17" s="5">
        <f t="shared" si="7"/>
        <v>-3.6825040985858537E-2</v>
      </c>
      <c r="G17" s="9">
        <v>0.39619772699572547</v>
      </c>
      <c r="H17" s="5">
        <f t="shared" si="8"/>
        <v>-0.11592909261137962</v>
      </c>
      <c r="I17" s="9">
        <v>0.35094883284018086</v>
      </c>
      <c r="J17" s="5">
        <f t="shared" si="9"/>
        <v>-0.1026228203897297</v>
      </c>
      <c r="K17" s="5">
        <f t="shared" si="10"/>
        <v>-0.10927595650055466</v>
      </c>
      <c r="L17" s="11">
        <f t="shared" si="0"/>
        <v>-3.6825040985858537E-2</v>
      </c>
      <c r="M17" s="11">
        <f t="shared" si="1"/>
        <v>-0.10927595650055466</v>
      </c>
      <c r="N17" s="9">
        <f>ES_FP!C15</f>
        <v>0.79682189226150513</v>
      </c>
      <c r="O17" s="9">
        <f>ES_FP!D15</f>
        <v>0.91408318281173706</v>
      </c>
      <c r="P17" s="9">
        <f>ES_FP!E15</f>
        <v>0.81167459487915039</v>
      </c>
      <c r="Q17" s="9">
        <f>ES_FP!F15</f>
        <v>0.67598539590835571</v>
      </c>
      <c r="R17" s="9">
        <f>IF(INDEX(Monotonicity_FP!F$6:F$18,MATCH($A17,Monotonicity_FP!$A$6:$A$18,0))&lt;0.5,ES_FP!G15,"")</f>
        <v>0.78705453872680664</v>
      </c>
      <c r="S17" s="9">
        <f>IF(INDEX(Monotonicity_FP!G$6:G$18,MATCH($A17,Monotonicity_FP!$A$6:$A$18,0))&lt;0.5,ES_FP!H15,"")</f>
        <v>0.90036338567733765</v>
      </c>
      <c r="T17" s="9">
        <f>IF(INDEX(Monotonicity_FP!H$6:H$18,MATCH($A17,Monotonicity_FP!$A$6:$A$18,0))&lt;0.5,ES_FP!I15,"")</f>
        <v>0.83865702152252197</v>
      </c>
      <c r="U17" s="9">
        <f>IF(INDEX(Monotonicity_FP!I$6:I$18,MATCH($A17,Monotonicity_FP!$A$6:$A$18,0))&lt;0.5,ES_FP!J15,"")</f>
        <v>0.67967182397842407</v>
      </c>
      <c r="V17" s="9">
        <f>ES2_FP!D15</f>
        <v>0.77414196879224839</v>
      </c>
      <c r="W17" s="9">
        <f>ES2_FP!F15</f>
        <v>0.92496442654353928</v>
      </c>
      <c r="X17" s="9">
        <f>ES2_FP!H15</f>
        <v>0.7811406935313765</v>
      </c>
      <c r="Y17" s="9">
        <f>ES2_FP!J15</f>
        <v>0.67300669593738649</v>
      </c>
      <c r="Z17" s="9">
        <f>IF(INDEX(Monotonicity_FP!B$6:B$18,MATCH($A17,Monotonicity_FP!$A$6:$A$18,0))&lt;0.5,ES2_FP!L15,"")</f>
        <v>0.72542325099014116</v>
      </c>
      <c r="AA17" s="9">
        <f>IF(INDEX(Monotonicity_FP!C$6:C$18,MATCH($A17,Monotonicity_FP!$A$6:$A$18,0))&lt;0.5,ES2_FP!N15,"")</f>
        <v>0.8641577031846428</v>
      </c>
      <c r="AB17" s="9">
        <f>IF(INDEX(Monotonicity_FP!D$6:D$18,MATCH($A17,Monotonicity_FP!$A$6:$A$18,0))&lt;0.5,ES2_FP!P15,"")</f>
        <v>0.74230133974777435</v>
      </c>
      <c r="AC17" s="9">
        <f>IF(INDEX(Monotonicity_FP!E$6:E$18,MATCH($A17,Monotonicity_FP!$A$6:$A$18,0))&lt;0.5,ES2_FP!R15,"")</f>
        <v>0.62188505646502013</v>
      </c>
      <c r="AD17" s="9">
        <f t="shared" si="2"/>
        <v>0.77086041269267536</v>
      </c>
      <c r="AE17" s="9">
        <f t="shared" si="2"/>
        <v>0.90089217455431414</v>
      </c>
      <c r="AF17" s="9">
        <f t="shared" si="2"/>
        <v>0.79344341242020577</v>
      </c>
      <c r="AG17" s="9">
        <f t="shared" si="2"/>
        <v>0.66263724307229654</v>
      </c>
      <c r="AH17" s="9">
        <f>'Efficiency scores Option 2'!L18</f>
        <v>0.75330950201177083</v>
      </c>
      <c r="AI17" s="9">
        <f>'Efficiency scores Option 2'!G18</f>
        <v>0.70774728522613439</v>
      </c>
      <c r="AJ17" s="9">
        <f t="shared" si="11"/>
        <v>0.74247344640089175</v>
      </c>
      <c r="AK17" s="9">
        <f t="shared" si="12"/>
        <v>0.80244632047602682</v>
      </c>
      <c r="AL17" s="9">
        <f t="shared" si="13"/>
        <v>0.72804032774625116</v>
      </c>
      <c r="AM17" s="9">
        <f t="shared" si="14"/>
        <v>0.73052839361895261</v>
      </c>
      <c r="AN17" s="9">
        <f t="shared" si="15"/>
        <v>0.73005966675933098</v>
      </c>
      <c r="AO17" s="9">
        <f t="shared" si="3"/>
        <v>0.71989742592008532</v>
      </c>
      <c r="AP17" s="9">
        <f t="shared" si="3"/>
        <v>0.74177663655253545</v>
      </c>
      <c r="AQ17" s="9">
        <f t="shared" si="3"/>
        <v>0.74372110935136071</v>
      </c>
      <c r="AR17" s="52">
        <f t="shared" si="16"/>
        <v>-1.0162240839245662E-2</v>
      </c>
      <c r="AS17" s="52">
        <f t="shared" si="17"/>
        <v>1.1716969793204468E-2</v>
      </c>
      <c r="AT17" s="9">
        <f t="shared" si="18"/>
        <v>1.3661442592029727E-2</v>
      </c>
      <c r="AU17" s="7" t="str">
        <f t="shared" si="19"/>
        <v>TND</v>
      </c>
      <c r="AX17" s="1"/>
      <c r="AY17" s="1"/>
      <c r="AZ17" s="1"/>
      <c r="BC17" s="58"/>
      <c r="BD17" s="58"/>
      <c r="BE17" s="58"/>
      <c r="BF17" s="58"/>
      <c r="BH17" s="59"/>
      <c r="BI17" s="59"/>
      <c r="BJ17" s="59"/>
    </row>
    <row r="18" spans="1:62" s="7" customFormat="1" x14ac:dyDescent="0.35">
      <c r="A18" s="7" t="s">
        <v>46</v>
      </c>
      <c r="B18" s="9">
        <v>0.44481304170038499</v>
      </c>
      <c r="C18" s="8">
        <f t="shared" si="5"/>
        <v>6.9000079527779423E-2</v>
      </c>
      <c r="D18" s="9">
        <v>0.38323540682211538</v>
      </c>
      <c r="E18" s="5">
        <f t="shared" si="6"/>
        <v>6.3807955734577204E-2</v>
      </c>
      <c r="F18" s="5">
        <f t="shared" si="7"/>
        <v>6.6404017631178314E-2</v>
      </c>
      <c r="G18" s="9">
        <v>0.44481304170038499</v>
      </c>
      <c r="H18" s="5">
        <f t="shared" si="8"/>
        <v>-7.4494561686512251E-3</v>
      </c>
      <c r="I18" s="9">
        <v>0.38323540682211538</v>
      </c>
      <c r="J18" s="5">
        <f t="shared" si="9"/>
        <v>-2.0065957428510139E-2</v>
      </c>
      <c r="K18" s="5">
        <f t="shared" si="10"/>
        <v>-1.3757706798580682E-2</v>
      </c>
      <c r="L18" s="11">
        <f t="shared" si="0"/>
        <v>6.6404017631178314E-2</v>
      </c>
      <c r="M18" s="11">
        <f t="shared" si="1"/>
        <v>-1.3757706798580682E-2</v>
      </c>
      <c r="N18" s="9">
        <f>ES_FP!C16</f>
        <v>0.8076205849647522</v>
      </c>
      <c r="O18" s="9">
        <f>ES_FP!D16</f>
        <v>0.93375253677368164</v>
      </c>
      <c r="P18" s="9">
        <f>ES_FP!E16</f>
        <v>0.93162500858306885</v>
      </c>
      <c r="Q18" s="9">
        <f>ES_FP!F16</f>
        <v>0.74135643243789673</v>
      </c>
      <c r="R18" s="9">
        <f>IF(INDEX(Monotonicity_FP!F$6:F$18,MATCH($A18,Monotonicity_FP!$A$6:$A$18,0))&lt;0.5,ES_FP!G16,"")</f>
        <v>0.82331746816635132</v>
      </c>
      <c r="S18" s="9">
        <f>IF(INDEX(Monotonicity_FP!G$6:G$18,MATCH($A18,Monotonicity_FP!$A$6:$A$18,0))&lt;0.5,ES_FP!H16,"")</f>
        <v>0.93856817483901978</v>
      </c>
      <c r="T18" s="9">
        <f>IF(INDEX(Monotonicity_FP!H$6:H$18,MATCH($A18,Monotonicity_FP!$A$6:$A$18,0))&lt;0.5,ES_FP!I16,"")</f>
        <v>0.90035420656204224</v>
      </c>
      <c r="U18" s="9" t="str">
        <f>IF(INDEX(Monotonicity_FP!I$6:I$18,MATCH($A18,Monotonicity_FP!$A$6:$A$18,0))&lt;0.5,ES_FP!J16,"")</f>
        <v/>
      </c>
      <c r="V18" s="9">
        <f>ES2_FP!D16</f>
        <v>0.79136181589558385</v>
      </c>
      <c r="W18" s="9">
        <f>ES2_FP!F16</f>
        <v>0.94459406936652346</v>
      </c>
      <c r="X18" s="9">
        <f>ES2_FP!H16</f>
        <v>0.91393118527122819</v>
      </c>
      <c r="Y18" s="9">
        <f>ES2_FP!J16</f>
        <v>0.75276664470619625</v>
      </c>
      <c r="Z18" s="9" t="str">
        <f>IF(INDEX(Monotonicity_FP!B$6:B$18,MATCH($A18,Monotonicity_FP!$A$6:$A$18,0))&lt;0.5,ES2_FP!L16,"")</f>
        <v/>
      </c>
      <c r="AA18" s="9" t="str">
        <f>IF(INDEX(Monotonicity_FP!C$6:C$18,MATCH($A18,Monotonicity_FP!$A$6:$A$18,0))&lt;0.5,ES2_FP!N16,"")</f>
        <v/>
      </c>
      <c r="AB18" s="9" t="str">
        <f>IF(INDEX(Monotonicity_FP!D$6:D$18,MATCH($A18,Monotonicity_FP!$A$6:$A$18,0))&lt;0.5,ES2_FP!P16,"")</f>
        <v/>
      </c>
      <c r="AC18" s="9" t="str">
        <f>IF(INDEX(Monotonicity_FP!E$6:E$18,MATCH($A18,Monotonicity_FP!$A$6:$A$18,0))&lt;0.5,ES2_FP!R16,"")</f>
        <v/>
      </c>
      <c r="AD18" s="9">
        <f t="shared" si="2"/>
        <v>0.80743328967556238</v>
      </c>
      <c r="AE18" s="9">
        <f t="shared" si="2"/>
        <v>0.9389715936597417</v>
      </c>
      <c r="AF18" s="9">
        <f t="shared" si="2"/>
        <v>0.9153034668054465</v>
      </c>
      <c r="AG18" s="9">
        <f t="shared" si="2"/>
        <v>0.74706153857204649</v>
      </c>
      <c r="AH18" s="9">
        <f>'Efficiency scores Option 2'!L19</f>
        <v>0.79319939240405857</v>
      </c>
      <c r="AI18" s="9">
        <f>'Efficiency scores Option 2'!G19</f>
        <v>0.70049366460743023</v>
      </c>
      <c r="AJ18" s="9">
        <f t="shared" si="11"/>
        <v>0.86105010407917859</v>
      </c>
      <c r="AK18" s="9">
        <f t="shared" si="12"/>
        <v>0.92605349778197499</v>
      </c>
      <c r="AL18" s="9">
        <f t="shared" si="13"/>
        <v>0.83118250268874649</v>
      </c>
      <c r="AM18" s="9">
        <f t="shared" si="14"/>
        <v>0.7468465285057444</v>
      </c>
      <c r="AN18" s="9">
        <f t="shared" si="15"/>
        <v>0.84665378283133352</v>
      </c>
      <c r="AO18" s="9">
        <f t="shared" si="3"/>
        <v>0.83078894164790662</v>
      </c>
      <c r="AP18" s="9">
        <f t="shared" si="3"/>
        <v>0.84686484760315095</v>
      </c>
      <c r="AQ18" s="9">
        <f t="shared" si="3"/>
        <v>0.76033393574737373</v>
      </c>
      <c r="AR18" s="52">
        <f t="shared" si="16"/>
        <v>-1.5864841183426903E-2</v>
      </c>
      <c r="AS18" s="52">
        <f t="shared" si="17"/>
        <v>2.1106477181742633E-4</v>
      </c>
      <c r="AT18" s="3">
        <f t="shared" si="18"/>
        <v>-8.6319847083959789E-2</v>
      </c>
      <c r="AU18" s="7" t="str">
        <f t="shared" si="19"/>
        <v>UED</v>
      </c>
      <c r="AX18" s="1"/>
      <c r="AY18" s="1"/>
      <c r="AZ18" s="3"/>
      <c r="BC18" s="58"/>
      <c r="BD18" s="58"/>
      <c r="BE18" s="58"/>
      <c r="BF18" s="58"/>
      <c r="BH18" s="59"/>
      <c r="BI18" s="59"/>
      <c r="BJ18" s="59"/>
    </row>
    <row r="19" spans="1:62" s="2" customFormat="1" x14ac:dyDescent="0.35">
      <c r="A19" s="2" t="s">
        <v>74</v>
      </c>
      <c r="B19" s="3">
        <v>0.41610197250581765</v>
      </c>
      <c r="C19" s="3"/>
      <c r="D19" s="3">
        <v>0.36024867529542481</v>
      </c>
      <c r="E19" s="3"/>
      <c r="F19" s="3"/>
      <c r="G19" s="3">
        <v>0.44815152685661747</v>
      </c>
      <c r="H19" s="3"/>
      <c r="I19" s="3">
        <v>0.39108285881818106</v>
      </c>
      <c r="J19" s="3"/>
      <c r="K19" s="3"/>
      <c r="L19" s="10" t="s">
        <v>202</v>
      </c>
      <c r="M19" s="10">
        <f>CORREL(L6:L18,M6:M18)</f>
        <v>0.56339784604709409</v>
      </c>
      <c r="N19" s="3"/>
      <c r="O19" s="3"/>
      <c r="P19" s="3"/>
      <c r="Q19" s="3"/>
      <c r="R19" s="10" t="str">
        <f>IF(COUNT(R6:R18)&lt;7,"EXCLUDED","")</f>
        <v/>
      </c>
      <c r="S19" s="10" t="str">
        <f t="shared" ref="S19:U19" si="20">IF(COUNT(S6:S18)&lt;7,"EXCLUDED","")</f>
        <v/>
      </c>
      <c r="T19" s="10" t="str">
        <f t="shared" si="20"/>
        <v/>
      </c>
      <c r="U19" s="10" t="str">
        <f t="shared" si="20"/>
        <v/>
      </c>
      <c r="V19" s="3"/>
      <c r="W19" s="3"/>
      <c r="X19" s="3"/>
      <c r="Y19" s="3"/>
      <c r="Z19" s="10" t="str">
        <f>IF(COUNT(Z6:Z18)&lt;7,"EXCLUDED","")</f>
        <v/>
      </c>
      <c r="AA19" s="10" t="str">
        <f t="shared" ref="AA19:AC19" si="21">IF(COUNT(AA6:AA18)&lt;7,"EXCLUDED","")</f>
        <v/>
      </c>
      <c r="AB19" s="10" t="str">
        <f t="shared" si="21"/>
        <v/>
      </c>
      <c r="AC19" s="10" t="str">
        <f t="shared" si="21"/>
        <v/>
      </c>
      <c r="AD19" s="3" t="s">
        <v>202</v>
      </c>
      <c r="AE19" s="3">
        <f>CORREL($AD6:$AD18,AE6:AE18)</f>
        <v>0.89727506813637015</v>
      </c>
      <c r="AF19" s="3">
        <f t="shared" ref="AF19:AG19" si="22">CORREL($AD6:$AD18,AF6:AF18)</f>
        <v>0.87958247934716105</v>
      </c>
      <c r="AG19" s="3">
        <f t="shared" si="22"/>
        <v>0.81056673606686558</v>
      </c>
      <c r="AH19" s="3">
        <f t="shared" ref="AH19" si="23">CORREL($AD6:$AD18,AH6:AH18)</f>
        <v>0.95132177603185131</v>
      </c>
      <c r="AI19" s="3">
        <f t="shared" ref="AI19" si="24">CORREL($AD6:$AD18,AI6:AI18)</f>
        <v>0.87830547398022762</v>
      </c>
      <c r="AJ19" s="2" t="s">
        <v>202</v>
      </c>
      <c r="AK19" s="17">
        <f>CORREL($AJ6:$AJ18,AK6:AK18)</f>
        <v>0.99953220652965902</v>
      </c>
      <c r="AL19" s="3">
        <f>CORREL($AJ6:$AJ18,AL6:AL18)</f>
        <v>0.99920229105490665</v>
      </c>
      <c r="AM19" s="3">
        <f>CORREL($AJ6:$AJ18,AM6:AM18)</f>
        <v>0.95594111716595853</v>
      </c>
    </row>
    <row r="21" spans="1:62" x14ac:dyDescent="0.35">
      <c r="AD21" s="3" t="s">
        <v>228</v>
      </c>
      <c r="AE21" s="3" t="s">
        <v>229</v>
      </c>
      <c r="AG21" s="1" t="s">
        <v>230</v>
      </c>
      <c r="AN21" s="54">
        <f>COUNTIF(AN6:AN18,"&gt;0.75")</f>
        <v>3</v>
      </c>
      <c r="AO21" s="54">
        <f t="shared" ref="AO21:AQ21" si="25">COUNTIF(AO6:AO18,"&gt;0.75")</f>
        <v>3</v>
      </c>
      <c r="AP21" s="54">
        <f t="shared" si="25"/>
        <v>3</v>
      </c>
      <c r="AQ21" s="54">
        <f t="shared" si="25"/>
        <v>3</v>
      </c>
    </row>
    <row r="22" spans="1:62" x14ac:dyDescent="0.35">
      <c r="AC22" s="7" t="s">
        <v>227</v>
      </c>
      <c r="AD22" s="1">
        <f>AD6</f>
        <v>0.45769948167684782</v>
      </c>
      <c r="AE22" s="1">
        <f>AE6</f>
        <v>0.53507692370674231</v>
      </c>
      <c r="AF22" s="53">
        <f>AE22-AD22</f>
        <v>7.7377442029894494E-2</v>
      </c>
      <c r="AG22" s="55">
        <v>1</v>
      </c>
    </row>
    <row r="23" spans="1:62" x14ac:dyDescent="0.35">
      <c r="AC23" s="7" t="s">
        <v>35</v>
      </c>
      <c r="AD23" s="1">
        <f t="shared" ref="AD23:AE23" si="26">AD7</f>
        <v>0.44650396452549257</v>
      </c>
      <c r="AE23" s="1">
        <f t="shared" si="26"/>
        <v>0.52670428438777184</v>
      </c>
      <c r="AF23" s="53">
        <f t="shared" ref="AF23:AF34" si="27">AE23-AD23</f>
        <v>8.0200319862279268E-2</v>
      </c>
      <c r="AG23" s="55">
        <v>1</v>
      </c>
    </row>
    <row r="24" spans="1:62" x14ac:dyDescent="0.35">
      <c r="AC24" s="4" t="s">
        <v>36</v>
      </c>
      <c r="AD24" s="56">
        <f t="shared" ref="AD24:AE24" si="28">AD8</f>
        <v>0.91757831241811916</v>
      </c>
      <c r="AE24" s="56">
        <f t="shared" si="28"/>
        <v>0.79862765074295738</v>
      </c>
      <c r="AF24" s="57">
        <f t="shared" si="27"/>
        <v>-0.11895066167516177</v>
      </c>
      <c r="AG24" s="55"/>
    </row>
    <row r="25" spans="1:62" x14ac:dyDescent="0.35">
      <c r="AC25" s="7" t="s">
        <v>37</v>
      </c>
      <c r="AD25" s="1">
        <f t="shared" ref="AD25:AE25" si="29">AD9</f>
        <v>0.59431381627557478</v>
      </c>
      <c r="AE25" s="1">
        <f t="shared" si="29"/>
        <v>0.69937449921253481</v>
      </c>
      <c r="AF25" s="53">
        <f t="shared" si="27"/>
        <v>0.10506068293696003</v>
      </c>
      <c r="AG25" s="55">
        <v>1</v>
      </c>
    </row>
    <row r="26" spans="1:62" x14ac:dyDescent="0.35">
      <c r="AC26" s="7" t="s">
        <v>38</v>
      </c>
      <c r="AD26" s="1">
        <f t="shared" ref="AD26:AE26" si="30">AD10</f>
        <v>0.60550757318513249</v>
      </c>
      <c r="AE26" s="1">
        <f t="shared" si="30"/>
        <v>0.71442413391268678</v>
      </c>
      <c r="AF26" s="53">
        <f t="shared" si="27"/>
        <v>0.10891656072755429</v>
      </c>
      <c r="AG26" s="55">
        <v>1</v>
      </c>
    </row>
    <row r="27" spans="1:62" x14ac:dyDescent="0.35">
      <c r="AC27" s="7" t="s">
        <v>39</v>
      </c>
      <c r="AD27" s="1">
        <f t="shared" ref="AD27:AE27" si="31">AD11</f>
        <v>0.58724084713892233</v>
      </c>
      <c r="AE27" s="1">
        <f t="shared" si="31"/>
        <v>0.66155713910745151</v>
      </c>
      <c r="AF27" s="53">
        <f t="shared" si="27"/>
        <v>7.431629196852918E-2</v>
      </c>
      <c r="AG27" s="55">
        <v>1</v>
      </c>
    </row>
    <row r="28" spans="1:62" x14ac:dyDescent="0.35">
      <c r="AC28" s="7" t="s">
        <v>40</v>
      </c>
      <c r="AD28" s="1">
        <f t="shared" ref="AD28:AE28" si="32">AD12</f>
        <v>0.65242812561663122</v>
      </c>
      <c r="AE28" s="1">
        <f t="shared" si="32"/>
        <v>0.76973370096763616</v>
      </c>
      <c r="AF28" s="53">
        <f t="shared" si="27"/>
        <v>0.11730557535100494</v>
      </c>
      <c r="AG28" s="55">
        <v>1</v>
      </c>
    </row>
    <row r="29" spans="1:62" x14ac:dyDescent="0.35">
      <c r="AC29" s="7" t="s">
        <v>41</v>
      </c>
      <c r="AD29" s="1">
        <f t="shared" ref="AD29:AE29" si="33">AD13</f>
        <v>0.65517847454505052</v>
      </c>
      <c r="AE29" s="1">
        <f t="shared" si="33"/>
        <v>0.76008098480947639</v>
      </c>
      <c r="AF29" s="53">
        <f t="shared" si="27"/>
        <v>0.10490251026442587</v>
      </c>
      <c r="AG29" s="55">
        <v>1</v>
      </c>
    </row>
    <row r="30" spans="1:62" x14ac:dyDescent="0.35">
      <c r="AC30" s="4" t="s">
        <v>42</v>
      </c>
      <c r="AD30" s="56">
        <f t="shared" ref="AD30:AE30" si="34">AD14</f>
        <v>0.98521648347377777</v>
      </c>
      <c r="AE30" s="56">
        <f t="shared" si="34"/>
        <v>0.97890029847621918</v>
      </c>
      <c r="AF30" s="57">
        <f t="shared" si="27"/>
        <v>-6.3161849975585938E-3</v>
      </c>
      <c r="AG30" s="55"/>
    </row>
    <row r="31" spans="1:62" x14ac:dyDescent="0.35">
      <c r="AC31" s="7" t="s">
        <v>43</v>
      </c>
      <c r="AD31" s="1">
        <f t="shared" ref="AD31:AE31" si="35">AD15</f>
        <v>0.7964661798982362</v>
      </c>
      <c r="AE31" s="1">
        <f t="shared" si="35"/>
        <v>0.93670100785600408</v>
      </c>
      <c r="AF31" s="1">
        <f t="shared" si="27"/>
        <v>0.14023482795776787</v>
      </c>
      <c r="AG31" s="55">
        <v>1</v>
      </c>
    </row>
    <row r="32" spans="1:62" x14ac:dyDescent="0.35">
      <c r="AC32" s="7" t="s">
        <v>44</v>
      </c>
      <c r="AD32" s="1">
        <f t="shared" ref="AD32:AE32" si="36">AD16</f>
        <v>0.68975734108757347</v>
      </c>
      <c r="AE32" s="1">
        <f t="shared" si="36"/>
        <v>0.81210401509460861</v>
      </c>
      <c r="AF32" s="53">
        <f t="shared" si="27"/>
        <v>0.12234667400703514</v>
      </c>
      <c r="AG32" s="55">
        <v>1</v>
      </c>
    </row>
    <row r="33" spans="29:33" x14ac:dyDescent="0.35">
      <c r="AC33" s="7" t="s">
        <v>45</v>
      </c>
      <c r="AD33" s="1">
        <f t="shared" ref="AD33:AE33" si="37">AD17</f>
        <v>0.77086041269267536</v>
      </c>
      <c r="AE33" s="1">
        <f t="shared" si="37"/>
        <v>0.90089217455431414</v>
      </c>
      <c r="AF33" s="53">
        <f t="shared" si="27"/>
        <v>0.13003176186163878</v>
      </c>
      <c r="AG33" s="55">
        <v>1</v>
      </c>
    </row>
    <row r="34" spans="29:33" x14ac:dyDescent="0.35">
      <c r="AC34" s="7" t="s">
        <v>46</v>
      </c>
      <c r="AD34" s="1">
        <f t="shared" ref="AD34:AE34" si="38">AD18</f>
        <v>0.80743328967556238</v>
      </c>
      <c r="AE34" s="1">
        <f t="shared" si="38"/>
        <v>0.9389715936597417</v>
      </c>
      <c r="AF34" s="53">
        <f t="shared" si="27"/>
        <v>0.13153830398417932</v>
      </c>
      <c r="AG34" s="55">
        <v>1</v>
      </c>
    </row>
  </sheetData>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O39"/>
  <sheetViews>
    <sheetView workbookViewId="0">
      <selection activeCell="B2" sqref="B2:U2"/>
    </sheetView>
  </sheetViews>
  <sheetFormatPr defaultRowHeight="14.5" x14ac:dyDescent="0.35"/>
  <sheetData>
    <row r="1" spans="1:41" s="2" customFormat="1" x14ac:dyDescent="0.35">
      <c r="A1" s="2" t="s">
        <v>54</v>
      </c>
    </row>
    <row r="2" spans="1:41" x14ac:dyDescent="0.35">
      <c r="B2" t="s">
        <v>52</v>
      </c>
      <c r="D2" t="s">
        <v>173</v>
      </c>
      <c r="F2" t="s">
        <v>174</v>
      </c>
      <c r="H2" t="s">
        <v>175</v>
      </c>
      <c r="J2" t="s">
        <v>176</v>
      </c>
      <c r="L2" t="s">
        <v>53</v>
      </c>
      <c r="N2" t="s">
        <v>177</v>
      </c>
      <c r="P2" t="s">
        <v>178</v>
      </c>
      <c r="R2" t="s">
        <v>179</v>
      </c>
      <c r="T2" t="s">
        <v>180</v>
      </c>
      <c r="V2" t="s">
        <v>49</v>
      </c>
      <c r="X2" t="s">
        <v>157</v>
      </c>
      <c r="Z2" t="s">
        <v>158</v>
      </c>
      <c r="AB2" t="s">
        <v>159</v>
      </c>
      <c r="AD2" t="s">
        <v>169</v>
      </c>
      <c r="AF2" t="s">
        <v>50</v>
      </c>
      <c r="AH2" t="s">
        <v>160</v>
      </c>
      <c r="AJ2" t="s">
        <v>161</v>
      </c>
      <c r="AL2" t="s">
        <v>162</v>
      </c>
      <c r="AN2" t="s">
        <v>170</v>
      </c>
    </row>
    <row r="3" spans="1:41" x14ac:dyDescent="0.35">
      <c r="B3" t="s">
        <v>1</v>
      </c>
      <c r="C3" t="s">
        <v>2</v>
      </c>
      <c r="D3" t="s">
        <v>1</v>
      </c>
      <c r="E3" t="s">
        <v>2</v>
      </c>
      <c r="F3" t="s">
        <v>1</v>
      </c>
      <c r="G3" t="s">
        <v>2</v>
      </c>
      <c r="H3" t="s">
        <v>1</v>
      </c>
      <c r="I3" t="s">
        <v>2</v>
      </c>
      <c r="J3" t="s">
        <v>1</v>
      </c>
      <c r="K3" t="s">
        <v>2</v>
      </c>
      <c r="L3" t="s">
        <v>1</v>
      </c>
      <c r="M3" t="s">
        <v>2</v>
      </c>
      <c r="N3" t="s">
        <v>1</v>
      </c>
      <c r="O3" t="s">
        <v>2</v>
      </c>
      <c r="P3" t="s">
        <v>1</v>
      </c>
      <c r="Q3" t="s">
        <v>2</v>
      </c>
      <c r="R3" t="s">
        <v>1</v>
      </c>
      <c r="S3" t="s">
        <v>2</v>
      </c>
      <c r="T3" t="s">
        <v>1</v>
      </c>
      <c r="U3" t="s">
        <v>2</v>
      </c>
      <c r="V3" t="s">
        <v>1</v>
      </c>
      <c r="W3" t="s">
        <v>2</v>
      </c>
      <c r="X3" t="s">
        <v>1</v>
      </c>
      <c r="Y3" t="s">
        <v>2</v>
      </c>
      <c r="Z3" t="s">
        <v>1</v>
      </c>
      <c r="AA3" t="s">
        <v>2</v>
      </c>
      <c r="AB3" t="s">
        <v>1</v>
      </c>
      <c r="AC3" t="s">
        <v>2</v>
      </c>
      <c r="AD3" t="s">
        <v>1</v>
      </c>
      <c r="AE3" t="s">
        <v>2</v>
      </c>
      <c r="AF3" t="s">
        <v>1</v>
      </c>
      <c r="AG3" t="s">
        <v>2</v>
      </c>
      <c r="AH3" t="s">
        <v>1</v>
      </c>
      <c r="AI3" t="s">
        <v>2</v>
      </c>
      <c r="AJ3" t="s">
        <v>1</v>
      </c>
      <c r="AK3" t="s">
        <v>2</v>
      </c>
      <c r="AL3" t="s">
        <v>1</v>
      </c>
      <c r="AM3" t="s">
        <v>2</v>
      </c>
      <c r="AN3" t="s">
        <v>1</v>
      </c>
      <c r="AO3" t="s">
        <v>2</v>
      </c>
    </row>
    <row r="4" spans="1:41" x14ac:dyDescent="0.35">
      <c r="A4" t="s">
        <v>3</v>
      </c>
    </row>
    <row r="5" spans="1:41" x14ac:dyDescent="0.35">
      <c r="A5" t="s">
        <v>4</v>
      </c>
      <c r="B5">
        <v>0.55500000000000005</v>
      </c>
      <c r="C5">
        <v>7.4749999999999996</v>
      </c>
      <c r="D5">
        <v>0.55400000000000005</v>
      </c>
      <c r="E5">
        <v>7.4450000000000003</v>
      </c>
      <c r="F5">
        <v>0.54600000000000004</v>
      </c>
      <c r="G5">
        <v>7.24</v>
      </c>
      <c r="H5">
        <v>0.55500000000000005</v>
      </c>
      <c r="I5">
        <v>7.5129999999999999</v>
      </c>
      <c r="J5">
        <v>0.55400000000000005</v>
      </c>
      <c r="K5">
        <v>7.4189999999999996</v>
      </c>
      <c r="L5">
        <v>0.33300000000000002</v>
      </c>
      <c r="M5">
        <v>4.3140000000000001</v>
      </c>
      <c r="N5">
        <v>0.33200000000000002</v>
      </c>
      <c r="O5">
        <v>4.2889999999999997</v>
      </c>
      <c r="P5">
        <v>0.29699999999999999</v>
      </c>
      <c r="Q5">
        <v>3.6720000000000002</v>
      </c>
      <c r="R5">
        <v>0.35199999999999998</v>
      </c>
      <c r="S5">
        <v>4.6589999999999998</v>
      </c>
      <c r="T5">
        <v>0.33300000000000002</v>
      </c>
      <c r="U5">
        <v>4.3019999999999996</v>
      </c>
      <c r="V5">
        <v>0.41</v>
      </c>
      <c r="W5">
        <v>4.181</v>
      </c>
      <c r="X5">
        <v>0.41399999999999998</v>
      </c>
      <c r="Y5">
        <v>4.6680000000000001</v>
      </c>
      <c r="Z5">
        <v>0.40799999999999997</v>
      </c>
      <c r="AA5">
        <v>4.0229999999999997</v>
      </c>
      <c r="AB5">
        <v>0.40400000000000003</v>
      </c>
      <c r="AC5">
        <v>3.9630000000000001</v>
      </c>
      <c r="AD5">
        <v>0.40799999999999997</v>
      </c>
      <c r="AE5">
        <v>4.375</v>
      </c>
      <c r="AF5">
        <v>0.374</v>
      </c>
      <c r="AG5">
        <v>3.24</v>
      </c>
      <c r="AH5">
        <v>0.38100000000000001</v>
      </c>
      <c r="AI5">
        <v>3.468</v>
      </c>
      <c r="AJ5">
        <v>0.38400000000000001</v>
      </c>
      <c r="AK5">
        <v>3.1640000000000001</v>
      </c>
      <c r="AL5">
        <v>0.41</v>
      </c>
      <c r="AM5">
        <v>3.7669999999999999</v>
      </c>
      <c r="AN5">
        <v>0.40200000000000002</v>
      </c>
      <c r="AO5">
        <v>3.4049999999999998</v>
      </c>
    </row>
    <row r="6" spans="1:41" x14ac:dyDescent="0.35">
      <c r="A6" t="s">
        <v>5</v>
      </c>
      <c r="B6">
        <v>0.184</v>
      </c>
      <c r="C6">
        <v>5.93</v>
      </c>
      <c r="D6">
        <v>0.184</v>
      </c>
      <c r="E6">
        <v>5.91</v>
      </c>
      <c r="F6">
        <v>0.184</v>
      </c>
      <c r="G6">
        <v>5.835</v>
      </c>
      <c r="H6">
        <v>0.185</v>
      </c>
      <c r="I6">
        <v>5.9409999999999998</v>
      </c>
      <c r="J6">
        <v>0.184</v>
      </c>
      <c r="K6">
        <v>5.8920000000000003</v>
      </c>
      <c r="L6">
        <v>0.219</v>
      </c>
      <c r="M6">
        <v>7.4429999999999996</v>
      </c>
      <c r="N6">
        <v>0.219</v>
      </c>
      <c r="O6">
        <v>7.4119999999999999</v>
      </c>
      <c r="P6">
        <v>0.22600000000000001</v>
      </c>
      <c r="Q6">
        <v>7.4269999999999996</v>
      </c>
      <c r="R6">
        <v>0.214</v>
      </c>
      <c r="S6">
        <v>7.2539999999999996</v>
      </c>
      <c r="T6">
        <v>0.22</v>
      </c>
      <c r="U6">
        <v>7.3949999999999996</v>
      </c>
      <c r="V6">
        <v>0.22900000000000001</v>
      </c>
      <c r="W6">
        <v>4.657</v>
      </c>
      <c r="X6">
        <v>0.20799999999999999</v>
      </c>
      <c r="Y6">
        <v>4.6070000000000002</v>
      </c>
      <c r="Z6">
        <v>0.187</v>
      </c>
      <c r="AA6">
        <v>3.585</v>
      </c>
      <c r="AB6">
        <v>0.23899999999999999</v>
      </c>
      <c r="AC6">
        <v>4.6420000000000003</v>
      </c>
      <c r="AD6">
        <v>0.215</v>
      </c>
      <c r="AE6">
        <v>4.6079999999999997</v>
      </c>
      <c r="AF6">
        <v>0.22900000000000001</v>
      </c>
      <c r="AG6">
        <v>4.2779999999999996</v>
      </c>
      <c r="AH6">
        <v>0.20799999999999999</v>
      </c>
      <c r="AI6">
        <v>3.9929999999999999</v>
      </c>
      <c r="AJ6">
        <v>0.18099999999999999</v>
      </c>
      <c r="AK6">
        <v>3.298</v>
      </c>
      <c r="AL6">
        <v>0.22500000000000001</v>
      </c>
      <c r="AM6">
        <v>4.2539999999999996</v>
      </c>
      <c r="AN6">
        <v>0.215</v>
      </c>
      <c r="AO6">
        <v>3.6429999999999998</v>
      </c>
    </row>
    <row r="7" spans="1:41" x14ac:dyDescent="0.35">
      <c r="A7" t="s">
        <v>6</v>
      </c>
      <c r="B7">
        <v>0.24399999999999999</v>
      </c>
      <c r="C7">
        <v>3.415</v>
      </c>
      <c r="D7">
        <v>0.24399999999999999</v>
      </c>
      <c r="E7">
        <v>3.42</v>
      </c>
      <c r="F7">
        <v>0.252</v>
      </c>
      <c r="G7">
        <v>3.4870000000000001</v>
      </c>
      <c r="H7">
        <v>0.24199999999999999</v>
      </c>
      <c r="I7">
        <v>3.4079999999999999</v>
      </c>
      <c r="J7">
        <v>0.24399999999999999</v>
      </c>
      <c r="K7">
        <v>3.411</v>
      </c>
      <c r="L7">
        <v>0.40799999999999997</v>
      </c>
      <c r="M7">
        <v>6.2409999999999997</v>
      </c>
      <c r="N7">
        <v>0.40899999999999997</v>
      </c>
      <c r="O7">
        <v>6.2439999999999998</v>
      </c>
      <c r="P7">
        <v>0.436</v>
      </c>
      <c r="Q7">
        <v>6.3949999999999996</v>
      </c>
      <c r="R7">
        <v>0.39400000000000002</v>
      </c>
      <c r="S7">
        <v>6.1319999999999997</v>
      </c>
      <c r="T7">
        <v>0.40699999999999997</v>
      </c>
      <c r="U7">
        <v>6.202</v>
      </c>
      <c r="V7">
        <v>0.32300000000000001</v>
      </c>
      <c r="W7">
        <v>3.5230000000000001</v>
      </c>
      <c r="X7">
        <v>0.34200000000000003</v>
      </c>
      <c r="Y7">
        <v>4.0279999999999996</v>
      </c>
      <c r="Z7">
        <v>0.373</v>
      </c>
      <c r="AA7">
        <v>3.984</v>
      </c>
      <c r="AB7">
        <v>0.31900000000000001</v>
      </c>
      <c r="AC7">
        <v>3.6779999999999999</v>
      </c>
      <c r="AD7">
        <v>0.33900000000000002</v>
      </c>
      <c r="AE7">
        <v>3.7370000000000001</v>
      </c>
      <c r="AF7">
        <v>0.36199999999999999</v>
      </c>
      <c r="AG7">
        <v>3.55</v>
      </c>
      <c r="AH7">
        <v>0.374</v>
      </c>
      <c r="AI7">
        <v>3.847</v>
      </c>
      <c r="AJ7">
        <v>0.39900000000000002</v>
      </c>
      <c r="AK7">
        <v>3.7290000000000001</v>
      </c>
      <c r="AL7">
        <v>0.33300000000000002</v>
      </c>
      <c r="AM7">
        <v>3.46</v>
      </c>
      <c r="AN7">
        <v>0.35399999999999998</v>
      </c>
      <c r="AO7">
        <v>3.4209999999999998</v>
      </c>
    </row>
    <row r="8" spans="1:41" x14ac:dyDescent="0.35">
      <c r="A8" t="s">
        <v>7</v>
      </c>
      <c r="B8">
        <v>-0.16200000000000001</v>
      </c>
      <c r="C8">
        <v>-6.3129999999999997</v>
      </c>
      <c r="D8">
        <v>-0.16200000000000001</v>
      </c>
      <c r="E8">
        <v>-6.2889999999999997</v>
      </c>
      <c r="F8">
        <v>-0.16300000000000001</v>
      </c>
      <c r="G8">
        <v>-6.258</v>
      </c>
      <c r="H8">
        <v>-0.161</v>
      </c>
      <c r="I8">
        <v>-6.2729999999999997</v>
      </c>
      <c r="J8">
        <v>-0.16200000000000001</v>
      </c>
      <c r="K8">
        <v>-6.28</v>
      </c>
      <c r="L8">
        <v>-0.11899999999999999</v>
      </c>
      <c r="M8">
        <v>-4.718</v>
      </c>
      <c r="N8">
        <v>-0.11899999999999999</v>
      </c>
      <c r="O8">
        <v>-4.7</v>
      </c>
      <c r="P8">
        <v>-0.11700000000000001</v>
      </c>
      <c r="Q8">
        <v>-4.5190000000000001</v>
      </c>
      <c r="R8">
        <v>-0.11899999999999999</v>
      </c>
      <c r="S8">
        <v>-4.6680000000000001</v>
      </c>
      <c r="T8">
        <v>-0.11899999999999999</v>
      </c>
      <c r="U8">
        <v>-4.6539999999999999</v>
      </c>
      <c r="V8">
        <v>-0.09</v>
      </c>
      <c r="W8">
        <v>-2.1520000000000001</v>
      </c>
      <c r="X8">
        <v>-0.11899999999999999</v>
      </c>
      <c r="Y8">
        <v>-2.8479999999999999</v>
      </c>
      <c r="Z8">
        <v>-0.13100000000000001</v>
      </c>
      <c r="AA8">
        <v>-2.9889999999999999</v>
      </c>
      <c r="AB8">
        <v>-6.7000000000000004E-2</v>
      </c>
      <c r="AC8">
        <v>-1.3759999999999999</v>
      </c>
      <c r="AD8">
        <v>-0.111</v>
      </c>
      <c r="AE8">
        <v>-2.6680000000000001</v>
      </c>
      <c r="AF8">
        <v>-6.5000000000000002E-2</v>
      </c>
      <c r="AG8">
        <v>-1.2749999999999999</v>
      </c>
      <c r="AH8">
        <v>-7.8E-2</v>
      </c>
      <c r="AI8">
        <v>-1.4910000000000001</v>
      </c>
      <c r="AJ8">
        <v>-0.104</v>
      </c>
      <c r="AK8">
        <v>-1.9730000000000001</v>
      </c>
      <c r="AL8">
        <v>-0.03</v>
      </c>
      <c r="AM8">
        <v>-0.61</v>
      </c>
      <c r="AN8">
        <v>-7.5999999999999998E-2</v>
      </c>
      <c r="AO8">
        <v>-1.4430000000000001</v>
      </c>
    </row>
    <row r="9" spans="1:41" x14ac:dyDescent="0.35">
      <c r="A9" t="s">
        <v>8</v>
      </c>
      <c r="B9">
        <v>8.9999999999999993E-3</v>
      </c>
      <c r="C9">
        <v>2.972</v>
      </c>
      <c r="D9">
        <v>8.9999999999999993E-3</v>
      </c>
      <c r="E9">
        <v>3.032</v>
      </c>
      <c r="F9">
        <v>6.0000000000000001E-3</v>
      </c>
      <c r="G9">
        <v>1.903</v>
      </c>
      <c r="H9">
        <v>0.01</v>
      </c>
      <c r="I9">
        <v>3.4990000000000001</v>
      </c>
      <c r="J9">
        <v>8.9999999999999993E-3</v>
      </c>
      <c r="K9">
        <v>2.988</v>
      </c>
      <c r="L9">
        <v>1.0999999999999999E-2</v>
      </c>
      <c r="M9">
        <v>3.911</v>
      </c>
      <c r="N9">
        <v>1.0999999999999999E-2</v>
      </c>
      <c r="O9">
        <v>3.9740000000000002</v>
      </c>
      <c r="P9">
        <v>8.0000000000000002E-3</v>
      </c>
      <c r="Q9">
        <v>2.7949999999999999</v>
      </c>
      <c r="R9">
        <v>1.2E-2</v>
      </c>
      <c r="S9">
        <v>4.4130000000000003</v>
      </c>
      <c r="T9">
        <v>1.0999999999999999E-2</v>
      </c>
      <c r="U9">
        <v>3.9039999999999999</v>
      </c>
      <c r="V9">
        <v>8.0000000000000002E-3</v>
      </c>
      <c r="W9">
        <v>4.4459999999999997</v>
      </c>
      <c r="X9">
        <v>8.0000000000000002E-3</v>
      </c>
      <c r="Y9">
        <v>4.8070000000000004</v>
      </c>
      <c r="Z9">
        <v>5.0000000000000001E-3</v>
      </c>
      <c r="AA9">
        <v>2.6280000000000001</v>
      </c>
      <c r="AB9">
        <v>8.9999999999999993E-3</v>
      </c>
      <c r="AC9">
        <v>5.4550000000000001</v>
      </c>
      <c r="AD9">
        <v>8.0000000000000002E-3</v>
      </c>
      <c r="AE9">
        <v>4.7</v>
      </c>
      <c r="AF9">
        <v>8.9999999999999993E-3</v>
      </c>
      <c r="AG9">
        <v>4.5750000000000002</v>
      </c>
      <c r="AH9">
        <v>8.9999999999999993E-3</v>
      </c>
      <c r="AI9">
        <v>4.72</v>
      </c>
      <c r="AJ9">
        <v>6.0000000000000001E-3</v>
      </c>
      <c r="AK9">
        <v>2.919</v>
      </c>
      <c r="AL9">
        <v>8.9999999999999993E-3</v>
      </c>
      <c r="AM9">
        <v>5.0449999999999999</v>
      </c>
      <c r="AN9">
        <v>8.9999999999999993E-3</v>
      </c>
      <c r="AO9">
        <v>4.617</v>
      </c>
    </row>
    <row r="10" spans="1:41" x14ac:dyDescent="0.35">
      <c r="A10" t="s">
        <v>181</v>
      </c>
      <c r="B10">
        <v>-0.245</v>
      </c>
      <c r="C10">
        <v>-1.4359999999999999</v>
      </c>
      <c r="D10">
        <v>-0.24399999999999999</v>
      </c>
      <c r="E10">
        <v>-1.423</v>
      </c>
      <c r="F10">
        <v>-0.10100000000000001</v>
      </c>
      <c r="G10">
        <v>-0.68700000000000006</v>
      </c>
      <c r="H10">
        <v>-0.20300000000000001</v>
      </c>
      <c r="I10">
        <v>-2.72</v>
      </c>
      <c r="J10">
        <v>-0.40500000000000003</v>
      </c>
      <c r="K10">
        <v>-2.8410000000000002</v>
      </c>
      <c r="L10">
        <v>-0.36699999999999999</v>
      </c>
      <c r="M10">
        <v>-2.383</v>
      </c>
      <c r="N10">
        <v>-0.36599999999999999</v>
      </c>
      <c r="O10">
        <v>-2.3639999999999999</v>
      </c>
      <c r="P10">
        <v>-0.22700000000000001</v>
      </c>
      <c r="Q10">
        <v>-1.69</v>
      </c>
      <c r="R10">
        <v>-0.32100000000000001</v>
      </c>
      <c r="S10">
        <v>-4.8579999999999997</v>
      </c>
      <c r="T10">
        <v>-0.52800000000000002</v>
      </c>
      <c r="U10">
        <v>-4.1239999999999997</v>
      </c>
      <c r="V10">
        <v>7.0999999999999994E-2</v>
      </c>
      <c r="W10">
        <v>0.74099999999999999</v>
      </c>
      <c r="X10">
        <v>1.0999999999999999E-2</v>
      </c>
      <c r="Y10">
        <v>0.13500000000000001</v>
      </c>
      <c r="Z10">
        <v>8.5000000000000006E-2</v>
      </c>
      <c r="AA10">
        <v>0.95599999999999996</v>
      </c>
      <c r="AB10">
        <v>4.4999999999999998E-2</v>
      </c>
      <c r="AC10">
        <v>0.436</v>
      </c>
      <c r="AD10">
        <v>-5.1999999999999998E-2</v>
      </c>
      <c r="AE10">
        <v>-0.56599999999999995</v>
      </c>
      <c r="AF10">
        <v>-8.6999999999999994E-2</v>
      </c>
      <c r="AG10">
        <v>-0.76900000000000002</v>
      </c>
      <c r="AH10">
        <v>-0.126</v>
      </c>
      <c r="AI10">
        <v>-1.208</v>
      </c>
      <c r="AJ10">
        <v>-9.1999999999999998E-2</v>
      </c>
      <c r="AK10">
        <v>-0.84899999999999998</v>
      </c>
      <c r="AL10">
        <v>-0.08</v>
      </c>
      <c r="AM10">
        <v>-0.72599999999999998</v>
      </c>
      <c r="AN10">
        <v>-0.22</v>
      </c>
      <c r="AO10">
        <v>-1.843</v>
      </c>
    </row>
    <row r="11" spans="1:41" x14ac:dyDescent="0.35">
      <c r="A11" t="s">
        <v>182</v>
      </c>
      <c r="B11">
        <v>-6.7000000000000004E-2</v>
      </c>
      <c r="C11">
        <v>-0.39300000000000002</v>
      </c>
      <c r="D11">
        <v>-6.7000000000000004E-2</v>
      </c>
      <c r="E11">
        <v>-0.39100000000000001</v>
      </c>
      <c r="F11">
        <v>7.0999999999999994E-2</v>
      </c>
      <c r="G11">
        <v>0.48699999999999999</v>
      </c>
      <c r="H11">
        <v>-2.4E-2</v>
      </c>
      <c r="I11">
        <v>-0.32200000000000001</v>
      </c>
      <c r="J11">
        <v>-0.22800000000000001</v>
      </c>
      <c r="K11">
        <v>-1.6040000000000001</v>
      </c>
      <c r="L11">
        <v>-0.192</v>
      </c>
      <c r="M11">
        <v>-1.25</v>
      </c>
      <c r="N11">
        <v>-0.192</v>
      </c>
      <c r="O11">
        <v>-1.2430000000000001</v>
      </c>
      <c r="P11">
        <v>-0.06</v>
      </c>
      <c r="Q11">
        <v>-0.45200000000000001</v>
      </c>
      <c r="R11">
        <v>-0.14599999999999999</v>
      </c>
      <c r="S11">
        <v>-2.2440000000000002</v>
      </c>
      <c r="T11">
        <v>-0.35299999999999998</v>
      </c>
      <c r="U11">
        <v>-2.77</v>
      </c>
      <c r="V11">
        <v>0.255</v>
      </c>
      <c r="W11">
        <v>2.778</v>
      </c>
      <c r="X11">
        <v>0.17699999999999999</v>
      </c>
      <c r="Y11">
        <v>2.0739999999999998</v>
      </c>
      <c r="Z11">
        <v>0.216</v>
      </c>
      <c r="AA11">
        <v>2.4700000000000002</v>
      </c>
      <c r="AB11">
        <v>0.23899999999999999</v>
      </c>
      <c r="AC11">
        <v>2.569</v>
      </c>
      <c r="AD11">
        <v>0.11899999999999999</v>
      </c>
      <c r="AE11">
        <v>1.2909999999999999</v>
      </c>
      <c r="AF11">
        <v>0.123</v>
      </c>
      <c r="AG11">
        <v>1.3049999999999999</v>
      </c>
      <c r="AH11">
        <v>6.3E-2</v>
      </c>
      <c r="AI11">
        <v>0.67700000000000005</v>
      </c>
      <c r="AJ11">
        <v>6.6000000000000003E-2</v>
      </c>
      <c r="AK11">
        <v>0.70799999999999996</v>
      </c>
      <c r="AL11">
        <v>0.14099999999999999</v>
      </c>
      <c r="AM11">
        <v>1.4890000000000001</v>
      </c>
      <c r="AN11">
        <v>-1.7000000000000001E-2</v>
      </c>
      <c r="AO11">
        <v>-0.17</v>
      </c>
    </row>
    <row r="12" spans="1:41" x14ac:dyDescent="0.35">
      <c r="A12" t="s">
        <v>9</v>
      </c>
      <c r="B12">
        <v>-1.9E-2</v>
      </c>
      <c r="C12">
        <v>-0.09</v>
      </c>
      <c r="D12">
        <v>-1.9E-2</v>
      </c>
      <c r="E12">
        <v>-0.09</v>
      </c>
      <c r="F12">
        <v>0.20899999999999999</v>
      </c>
      <c r="G12">
        <v>0.84499999999999997</v>
      </c>
      <c r="H12">
        <v>0.128</v>
      </c>
      <c r="I12">
        <v>1.089</v>
      </c>
      <c r="J12">
        <v>-0.17100000000000001</v>
      </c>
      <c r="K12">
        <v>-0.90700000000000003</v>
      </c>
      <c r="L12">
        <v>-2.5999999999999999E-2</v>
      </c>
      <c r="M12">
        <v>-0.13</v>
      </c>
      <c r="N12">
        <v>-2.7E-2</v>
      </c>
      <c r="O12">
        <v>-0.13400000000000001</v>
      </c>
      <c r="P12">
        <v>0.24399999999999999</v>
      </c>
      <c r="Q12">
        <v>1.028</v>
      </c>
      <c r="R12">
        <v>0.108</v>
      </c>
      <c r="S12">
        <v>0.88400000000000001</v>
      </c>
      <c r="T12">
        <v>-0.17199999999999999</v>
      </c>
      <c r="U12">
        <v>-0.95299999999999996</v>
      </c>
    </row>
    <row r="13" spans="1:41" x14ac:dyDescent="0.35">
      <c r="A13" t="s">
        <v>10</v>
      </c>
      <c r="B13">
        <v>-0.56399999999999995</v>
      </c>
      <c r="C13">
        <v>-3.109</v>
      </c>
      <c r="D13">
        <v>-0.26700000000000002</v>
      </c>
      <c r="E13">
        <v>-1.5009999999999999</v>
      </c>
      <c r="F13">
        <v>-0.17299999999999999</v>
      </c>
      <c r="G13">
        <v>-1.1000000000000001</v>
      </c>
      <c r="H13">
        <v>-0.252</v>
      </c>
      <c r="I13">
        <v>-2.802</v>
      </c>
      <c r="J13">
        <v>-0.432</v>
      </c>
      <c r="K13">
        <v>-2.8730000000000002</v>
      </c>
      <c r="L13">
        <v>-0.60599999999999998</v>
      </c>
      <c r="M13">
        <v>-3.657</v>
      </c>
      <c r="N13">
        <v>-0.309</v>
      </c>
      <c r="O13">
        <v>-1.907</v>
      </c>
      <c r="P13">
        <v>-0.20699999999999999</v>
      </c>
      <c r="Q13">
        <v>-1.4219999999999999</v>
      </c>
      <c r="R13">
        <v>-0.29899999999999999</v>
      </c>
      <c r="S13">
        <v>-3.5979999999999999</v>
      </c>
      <c r="T13">
        <v>-0.47499999999999998</v>
      </c>
      <c r="U13">
        <v>-3.476</v>
      </c>
    </row>
    <row r="14" spans="1:41" x14ac:dyDescent="0.35">
      <c r="A14" t="s">
        <v>11</v>
      </c>
      <c r="B14">
        <v>-0.29699999999999999</v>
      </c>
      <c r="C14">
        <v>-1.595</v>
      </c>
      <c r="D14">
        <v>-0.29699999999999999</v>
      </c>
      <c r="E14">
        <v>-1.585</v>
      </c>
      <c r="F14">
        <v>-8.4000000000000005E-2</v>
      </c>
      <c r="G14">
        <v>-0.41199999999999998</v>
      </c>
      <c r="H14">
        <v>-0.30199999999999999</v>
      </c>
      <c r="I14">
        <v>-3.2170000000000001</v>
      </c>
      <c r="J14">
        <v>-0.34200000000000003</v>
      </c>
      <c r="K14">
        <v>-2.1030000000000002</v>
      </c>
      <c r="L14">
        <v>-0.40200000000000002</v>
      </c>
      <c r="M14">
        <v>-2.3530000000000002</v>
      </c>
      <c r="N14">
        <v>-0.40300000000000002</v>
      </c>
      <c r="O14">
        <v>-2.3410000000000002</v>
      </c>
      <c r="P14">
        <v>-0.189</v>
      </c>
      <c r="Q14">
        <v>-0.98599999999999999</v>
      </c>
      <c r="R14">
        <v>-0.40699999999999997</v>
      </c>
      <c r="S14">
        <v>-4.585</v>
      </c>
      <c r="T14">
        <v>-0.44600000000000001</v>
      </c>
      <c r="U14">
        <v>-2.984</v>
      </c>
    </row>
    <row r="15" spans="1:41" x14ac:dyDescent="0.35">
      <c r="A15" t="s">
        <v>12</v>
      </c>
      <c r="B15">
        <v>-0.28499999999999998</v>
      </c>
      <c r="C15">
        <v>-1.579</v>
      </c>
      <c r="D15">
        <v>-0.28499999999999998</v>
      </c>
      <c r="E15">
        <v>-1.5680000000000001</v>
      </c>
      <c r="F15">
        <v>-0.127</v>
      </c>
      <c r="G15">
        <v>-0.69199999999999995</v>
      </c>
      <c r="H15">
        <v>-0.20699999999999999</v>
      </c>
      <c r="I15">
        <v>-1.734</v>
      </c>
      <c r="J15">
        <v>-0.16400000000000001</v>
      </c>
      <c r="K15">
        <v>-0.97199999999999998</v>
      </c>
      <c r="L15">
        <v>-0.311</v>
      </c>
      <c r="M15">
        <v>-1.8320000000000001</v>
      </c>
      <c r="N15">
        <v>-0.312</v>
      </c>
      <c r="O15">
        <v>-1.823</v>
      </c>
      <c r="P15">
        <v>-0.12</v>
      </c>
      <c r="Q15">
        <v>-0.69399999999999995</v>
      </c>
      <c r="R15">
        <v>-0.24199999999999999</v>
      </c>
      <c r="S15">
        <v>-2.0659999999999998</v>
      </c>
      <c r="T15">
        <v>-0.188</v>
      </c>
      <c r="U15">
        <v>-1.1830000000000001</v>
      </c>
    </row>
    <row r="16" spans="1:41" x14ac:dyDescent="0.35">
      <c r="A16" t="s">
        <v>13</v>
      </c>
      <c r="B16">
        <v>-0.27500000000000002</v>
      </c>
      <c r="C16">
        <v>-1.46</v>
      </c>
      <c r="D16">
        <v>-0.22500000000000001</v>
      </c>
      <c r="E16">
        <v>-1.1850000000000001</v>
      </c>
      <c r="F16">
        <v>-5.7000000000000002E-2</v>
      </c>
      <c r="G16">
        <v>-0.32900000000000001</v>
      </c>
      <c r="H16">
        <v>-0.2</v>
      </c>
      <c r="I16">
        <v>-1.657</v>
      </c>
      <c r="J16">
        <v>-0.14799999999999999</v>
      </c>
      <c r="K16">
        <v>-0.82399999999999995</v>
      </c>
      <c r="L16">
        <v>-0.46100000000000002</v>
      </c>
      <c r="M16">
        <v>-2.4329999999999998</v>
      </c>
      <c r="N16">
        <v>-0.40799999999999997</v>
      </c>
      <c r="O16">
        <v>-2.1379999999999999</v>
      </c>
      <c r="P16">
        <v>-0.28599999999999998</v>
      </c>
      <c r="Q16">
        <v>-1.5649999999999999</v>
      </c>
      <c r="R16">
        <v>-0.38200000000000001</v>
      </c>
      <c r="S16">
        <v>-2.7519999999999998</v>
      </c>
      <c r="T16">
        <v>-0.34499999999999997</v>
      </c>
      <c r="U16">
        <v>-1.8819999999999999</v>
      </c>
    </row>
    <row r="17" spans="1:41" x14ac:dyDescent="0.35">
      <c r="A17" t="s">
        <v>14</v>
      </c>
      <c r="B17">
        <v>-0.35599999999999998</v>
      </c>
      <c r="C17">
        <v>-1.8069999999999999</v>
      </c>
      <c r="D17">
        <v>-0.35599999999999998</v>
      </c>
      <c r="E17">
        <v>-1.79</v>
      </c>
      <c r="F17">
        <v>-0.25</v>
      </c>
      <c r="G17">
        <v>-1.2889999999999999</v>
      </c>
      <c r="H17">
        <v>-0.39900000000000002</v>
      </c>
      <c r="I17">
        <v>-3.524</v>
      </c>
      <c r="J17">
        <v>-0.36399999999999999</v>
      </c>
      <c r="K17">
        <v>-1.982</v>
      </c>
      <c r="L17">
        <v>-0.57399999999999995</v>
      </c>
      <c r="M17">
        <v>-2.8559999999999999</v>
      </c>
      <c r="N17">
        <v>-0.57199999999999995</v>
      </c>
      <c r="O17">
        <v>-2.83</v>
      </c>
      <c r="P17">
        <v>-0.48099999999999998</v>
      </c>
      <c r="Q17">
        <v>-2.3570000000000002</v>
      </c>
      <c r="R17">
        <v>-0.60299999999999998</v>
      </c>
      <c r="S17">
        <v>-4.383</v>
      </c>
      <c r="T17">
        <v>-0.58599999999999997</v>
      </c>
      <c r="U17">
        <v>-3.0630000000000002</v>
      </c>
    </row>
    <row r="18" spans="1:41" x14ac:dyDescent="0.35">
      <c r="A18" t="s">
        <v>15</v>
      </c>
      <c r="B18">
        <v>-0.29599999999999999</v>
      </c>
      <c r="C18">
        <v>-1.655</v>
      </c>
      <c r="D18">
        <v>-0.29499999999999998</v>
      </c>
      <c r="E18">
        <v>-1.6419999999999999</v>
      </c>
      <c r="F18">
        <v>-0.17899999999999999</v>
      </c>
      <c r="G18">
        <v>-1.125</v>
      </c>
      <c r="H18">
        <v>-0.378</v>
      </c>
      <c r="I18">
        <v>-4.51</v>
      </c>
      <c r="J18">
        <v>-0.316</v>
      </c>
      <c r="K18">
        <v>-2.0779999999999998</v>
      </c>
      <c r="L18">
        <v>-5.5E-2</v>
      </c>
      <c r="M18">
        <v>-0.316</v>
      </c>
      <c r="N18">
        <v>-5.3999999999999999E-2</v>
      </c>
      <c r="O18">
        <v>-0.311</v>
      </c>
      <c r="P18">
        <v>0.104</v>
      </c>
      <c r="Q18">
        <v>0.65700000000000003</v>
      </c>
      <c r="R18">
        <v>-0.16500000000000001</v>
      </c>
      <c r="S18">
        <v>-1.6850000000000001</v>
      </c>
      <c r="T18">
        <v>-7.4999999999999997E-2</v>
      </c>
      <c r="U18">
        <v>-0.504</v>
      </c>
    </row>
    <row r="19" spans="1:41" x14ac:dyDescent="0.35">
      <c r="A19" t="s">
        <v>16</v>
      </c>
      <c r="B19">
        <v>-0.80700000000000005</v>
      </c>
      <c r="C19">
        <v>-4.4089999999999998</v>
      </c>
      <c r="D19">
        <v>-0.626</v>
      </c>
      <c r="E19">
        <v>-3.4329999999999998</v>
      </c>
      <c r="F19">
        <v>-0.57499999999999996</v>
      </c>
      <c r="G19">
        <v>-3.653</v>
      </c>
      <c r="H19">
        <v>-0.85499999999999998</v>
      </c>
      <c r="I19">
        <v>-9.8170000000000002</v>
      </c>
      <c r="J19">
        <v>-0.79700000000000004</v>
      </c>
      <c r="K19">
        <v>-5.2</v>
      </c>
      <c r="L19">
        <v>-0.85</v>
      </c>
      <c r="M19">
        <v>-4.9429999999999996</v>
      </c>
      <c r="N19">
        <v>-0.66900000000000004</v>
      </c>
      <c r="O19">
        <v>-3.9060000000000001</v>
      </c>
      <c r="P19">
        <v>-0.60499999999999998</v>
      </c>
      <c r="Q19">
        <v>-3.97</v>
      </c>
      <c r="R19">
        <v>-0.89400000000000002</v>
      </c>
      <c r="S19">
        <v>-9.7539999999999996</v>
      </c>
      <c r="T19">
        <v>-0.83899999999999997</v>
      </c>
      <c r="U19">
        <v>-5.75</v>
      </c>
    </row>
    <row r="20" spans="1:41" x14ac:dyDescent="0.35">
      <c r="A20" t="s">
        <v>17</v>
      </c>
      <c r="B20">
        <v>-0.50600000000000001</v>
      </c>
      <c r="C20">
        <v>-2.8010000000000002</v>
      </c>
      <c r="D20">
        <v>-0.50600000000000001</v>
      </c>
      <c r="E20">
        <v>-2.78</v>
      </c>
      <c r="F20">
        <v>-0.439</v>
      </c>
      <c r="G20">
        <v>-2.5459999999999998</v>
      </c>
      <c r="H20">
        <v>-0.44700000000000001</v>
      </c>
      <c r="I20">
        <v>-4.0750000000000002</v>
      </c>
      <c r="J20">
        <v>-0.69399999999999995</v>
      </c>
      <c r="K20">
        <v>-4.476</v>
      </c>
      <c r="L20">
        <v>-0.64</v>
      </c>
      <c r="M20">
        <v>-3.7450000000000001</v>
      </c>
      <c r="N20">
        <v>-0.64</v>
      </c>
      <c r="O20">
        <v>-3.7170000000000001</v>
      </c>
      <c r="P20">
        <v>-0.57899999999999996</v>
      </c>
      <c r="Q20">
        <v>-3.4729999999999999</v>
      </c>
      <c r="R20">
        <v>-0.57699999999999996</v>
      </c>
      <c r="S20">
        <v>-5.1970000000000001</v>
      </c>
      <c r="T20">
        <v>-0.82899999999999996</v>
      </c>
      <c r="U20">
        <v>-5.5819999999999999</v>
      </c>
    </row>
    <row r="21" spans="1:41" x14ac:dyDescent="0.35">
      <c r="A21" t="s">
        <v>18</v>
      </c>
      <c r="B21">
        <v>-0.39900000000000002</v>
      </c>
      <c r="C21">
        <v>-2.2370000000000001</v>
      </c>
      <c r="D21">
        <v>-0.39900000000000002</v>
      </c>
      <c r="E21">
        <v>-2.2189999999999999</v>
      </c>
      <c r="F21">
        <v>-0.14099999999999999</v>
      </c>
      <c r="G21">
        <v>-0.90400000000000003</v>
      </c>
      <c r="H21">
        <v>-0.438</v>
      </c>
      <c r="I21">
        <v>-4.8780000000000001</v>
      </c>
      <c r="J21">
        <v>-0.52100000000000002</v>
      </c>
      <c r="K21">
        <v>-3.43</v>
      </c>
      <c r="L21">
        <v>-0.30399999999999999</v>
      </c>
      <c r="M21">
        <v>-1.756</v>
      </c>
      <c r="N21">
        <v>-0.30399999999999999</v>
      </c>
      <c r="O21">
        <v>-1.7450000000000001</v>
      </c>
      <c r="P21">
        <v>-2E-3</v>
      </c>
      <c r="Q21">
        <v>-1.4999999999999999E-2</v>
      </c>
      <c r="R21">
        <v>-0.35199999999999998</v>
      </c>
      <c r="S21">
        <v>-3.4649999999999999</v>
      </c>
      <c r="T21">
        <v>-0.42199999999999999</v>
      </c>
      <c r="U21">
        <v>-2.8090000000000002</v>
      </c>
    </row>
    <row r="22" spans="1:41" x14ac:dyDescent="0.35">
      <c r="A22" t="s">
        <v>19</v>
      </c>
      <c r="B22">
        <v>-0.54500000000000004</v>
      </c>
      <c r="C22">
        <v>-2.762</v>
      </c>
      <c r="D22">
        <v>-0.54400000000000004</v>
      </c>
      <c r="E22">
        <v>-2.7389999999999999</v>
      </c>
      <c r="F22">
        <v>-0.46899999999999997</v>
      </c>
      <c r="G22">
        <v>-2.4809999999999999</v>
      </c>
      <c r="H22">
        <v>-0.46400000000000002</v>
      </c>
      <c r="I22">
        <v>-4.7249999999999996</v>
      </c>
      <c r="J22">
        <v>-0.60399999999999998</v>
      </c>
      <c r="K22">
        <v>-3.3730000000000002</v>
      </c>
      <c r="L22">
        <v>-0.59199999999999997</v>
      </c>
      <c r="M22">
        <v>-3.2930000000000001</v>
      </c>
      <c r="N22">
        <v>-0.59199999999999997</v>
      </c>
      <c r="O22">
        <v>-3.266</v>
      </c>
      <c r="P22">
        <v>-0.52900000000000003</v>
      </c>
      <c r="Q22">
        <v>-3.0209999999999999</v>
      </c>
      <c r="R22">
        <v>-0.501</v>
      </c>
      <c r="S22">
        <v>-5.4630000000000001</v>
      </c>
      <c r="T22">
        <v>-0.65400000000000003</v>
      </c>
      <c r="U22">
        <v>-4.0140000000000002</v>
      </c>
    </row>
    <row r="23" spans="1:41" x14ac:dyDescent="0.35">
      <c r="A23" t="s">
        <v>20</v>
      </c>
      <c r="B23">
        <v>-0.54400000000000004</v>
      </c>
      <c r="C23">
        <v>-2.8639999999999999</v>
      </c>
      <c r="D23">
        <v>-0.54400000000000004</v>
      </c>
      <c r="E23">
        <v>-2.8420000000000001</v>
      </c>
      <c r="F23">
        <v>-0.436</v>
      </c>
      <c r="G23">
        <v>-2.528</v>
      </c>
      <c r="H23">
        <v>-0.54700000000000004</v>
      </c>
      <c r="I23">
        <v>-5.8550000000000004</v>
      </c>
      <c r="J23">
        <v>-0.70499999999999996</v>
      </c>
      <c r="K23">
        <v>-4.24</v>
      </c>
      <c r="L23">
        <v>-0.314</v>
      </c>
      <c r="M23">
        <v>-1.7010000000000001</v>
      </c>
      <c r="N23">
        <v>-0.314</v>
      </c>
      <c r="O23">
        <v>-1.6879999999999999</v>
      </c>
      <c r="P23">
        <v>-0.14899999999999999</v>
      </c>
      <c r="Q23">
        <v>-0.85799999999999998</v>
      </c>
      <c r="R23">
        <v>-0.34200000000000003</v>
      </c>
      <c r="S23">
        <v>-3.1909999999999998</v>
      </c>
      <c r="T23">
        <v>-0.47199999999999998</v>
      </c>
      <c r="U23">
        <v>-2.8740000000000001</v>
      </c>
    </row>
    <row r="24" spans="1:41" x14ac:dyDescent="0.35">
      <c r="A24" t="s">
        <v>21</v>
      </c>
      <c r="L24">
        <v>-1.4830000000000001</v>
      </c>
      <c r="M24">
        <v>-2.58</v>
      </c>
      <c r="N24">
        <v>-1.4910000000000001</v>
      </c>
      <c r="O24">
        <v>-2.589</v>
      </c>
      <c r="P24">
        <v>-1.7450000000000001</v>
      </c>
      <c r="Q24">
        <v>-2.9369999999999998</v>
      </c>
      <c r="R24">
        <v>-1.24</v>
      </c>
      <c r="S24">
        <v>-2.1960000000000002</v>
      </c>
      <c r="T24">
        <v>-1.478</v>
      </c>
      <c r="U24">
        <v>-2.5649999999999999</v>
      </c>
      <c r="AF24">
        <v>-1.9930000000000001</v>
      </c>
      <c r="AG24">
        <v>-3.1030000000000002</v>
      </c>
      <c r="AH24">
        <v>-1.921</v>
      </c>
      <c r="AI24">
        <v>-3.1059999999999999</v>
      </c>
      <c r="AJ24">
        <v>-2.3199999999999998</v>
      </c>
      <c r="AK24">
        <v>-3.2349999999999999</v>
      </c>
      <c r="AL24">
        <v>-1.0629999999999999</v>
      </c>
      <c r="AM24">
        <v>-1.8180000000000001</v>
      </c>
      <c r="AN24">
        <v>-1.9550000000000001</v>
      </c>
      <c r="AO24">
        <v>-3.0289999999999999</v>
      </c>
    </row>
    <row r="25" spans="1:41" x14ac:dyDescent="0.35">
      <c r="A25" t="s">
        <v>22</v>
      </c>
      <c r="L25">
        <v>0.373</v>
      </c>
      <c r="M25">
        <v>2.8650000000000002</v>
      </c>
      <c r="N25">
        <v>0.375</v>
      </c>
      <c r="O25">
        <v>2.879</v>
      </c>
      <c r="P25">
        <v>0.39400000000000002</v>
      </c>
      <c r="Q25">
        <v>2.9369999999999998</v>
      </c>
      <c r="R25">
        <v>0.32100000000000001</v>
      </c>
      <c r="S25">
        <v>2.488</v>
      </c>
      <c r="T25">
        <v>0.36399999999999999</v>
      </c>
      <c r="U25">
        <v>2.77</v>
      </c>
      <c r="AF25">
        <v>0.36899999999999999</v>
      </c>
      <c r="AG25">
        <v>2.1880000000000002</v>
      </c>
      <c r="AH25">
        <v>0.35199999999999998</v>
      </c>
      <c r="AI25">
        <v>2.1659999999999999</v>
      </c>
      <c r="AJ25">
        <v>0.40300000000000002</v>
      </c>
      <c r="AK25">
        <v>2.214</v>
      </c>
      <c r="AL25">
        <v>0.1</v>
      </c>
      <c r="AM25">
        <v>0.627</v>
      </c>
      <c r="AN25">
        <v>0.309</v>
      </c>
      <c r="AO25">
        <v>1.7929999999999999</v>
      </c>
    </row>
    <row r="26" spans="1:41" x14ac:dyDescent="0.35">
      <c r="A26" t="s">
        <v>23</v>
      </c>
      <c r="L26">
        <v>0.94299999999999995</v>
      </c>
      <c r="M26">
        <v>2.1549999999999998</v>
      </c>
      <c r="N26">
        <v>0.95</v>
      </c>
      <c r="O26">
        <v>2.165</v>
      </c>
      <c r="P26">
        <v>1.127</v>
      </c>
      <c r="Q26">
        <v>2.4910000000000001</v>
      </c>
      <c r="R26">
        <v>0.76600000000000001</v>
      </c>
      <c r="S26">
        <v>1.778</v>
      </c>
      <c r="T26">
        <v>0.94099999999999995</v>
      </c>
      <c r="U26">
        <v>2.1440000000000001</v>
      </c>
      <c r="AF26">
        <v>1.417</v>
      </c>
      <c r="AG26">
        <v>2.8610000000000002</v>
      </c>
      <c r="AH26">
        <v>1.369</v>
      </c>
      <c r="AI26">
        <v>2.86</v>
      </c>
      <c r="AJ26">
        <v>1.63</v>
      </c>
      <c r="AK26">
        <v>2.9350000000000001</v>
      </c>
      <c r="AL26">
        <v>0.79200000000000004</v>
      </c>
      <c r="AM26">
        <v>1.7509999999999999</v>
      </c>
      <c r="AN26">
        <v>1.4079999999999999</v>
      </c>
      <c r="AO26">
        <v>2.8319999999999999</v>
      </c>
    </row>
    <row r="27" spans="1:41" x14ac:dyDescent="0.35">
      <c r="A27" t="s">
        <v>24</v>
      </c>
      <c r="L27">
        <v>2.3E-2</v>
      </c>
      <c r="M27">
        <v>0.53900000000000003</v>
      </c>
      <c r="N27">
        <v>2.1999999999999999E-2</v>
      </c>
      <c r="O27">
        <v>0.51300000000000001</v>
      </c>
      <c r="P27">
        <v>2.4E-2</v>
      </c>
      <c r="Q27">
        <v>0.56100000000000005</v>
      </c>
      <c r="R27">
        <v>3.3000000000000002E-2</v>
      </c>
      <c r="S27">
        <v>0.77900000000000003</v>
      </c>
      <c r="T27">
        <v>2.7E-2</v>
      </c>
      <c r="U27">
        <v>0.64100000000000001</v>
      </c>
      <c r="AF27">
        <v>7.2999999999999995E-2</v>
      </c>
      <c r="AG27">
        <v>0.93799999999999994</v>
      </c>
      <c r="AH27">
        <v>7.6999999999999999E-2</v>
      </c>
      <c r="AI27">
        <v>1.05</v>
      </c>
      <c r="AJ27">
        <v>5.6000000000000001E-2</v>
      </c>
      <c r="AK27">
        <v>0.69099999999999995</v>
      </c>
      <c r="AL27">
        <v>0.17</v>
      </c>
      <c r="AM27">
        <v>2.1850000000000001</v>
      </c>
      <c r="AN27">
        <v>0.127</v>
      </c>
      <c r="AO27">
        <v>1.556</v>
      </c>
    </row>
    <row r="28" spans="1:41" x14ac:dyDescent="0.35">
      <c r="A28" t="s">
        <v>25</v>
      </c>
      <c r="L28">
        <v>-0.36499999999999999</v>
      </c>
      <c r="M28">
        <v>-3.5379999999999998</v>
      </c>
      <c r="N28">
        <v>-0.36599999999999999</v>
      </c>
      <c r="O28">
        <v>-3.5470000000000002</v>
      </c>
      <c r="P28">
        <v>-0.378</v>
      </c>
      <c r="Q28">
        <v>-3.5470000000000002</v>
      </c>
      <c r="R28">
        <v>-0.32600000000000001</v>
      </c>
      <c r="S28">
        <v>-3.194</v>
      </c>
      <c r="T28">
        <v>-0.36</v>
      </c>
      <c r="U28">
        <v>-3.452</v>
      </c>
      <c r="AF28">
        <v>-0.42299999999999999</v>
      </c>
      <c r="AG28">
        <v>-3.2320000000000002</v>
      </c>
      <c r="AH28">
        <v>-0.41499999999999998</v>
      </c>
      <c r="AI28">
        <v>-3.3170000000000002</v>
      </c>
      <c r="AJ28">
        <v>-0.438</v>
      </c>
      <c r="AK28">
        <v>-3.0840000000000001</v>
      </c>
      <c r="AL28">
        <v>-0.25700000000000001</v>
      </c>
      <c r="AM28">
        <v>-2.1379999999999999</v>
      </c>
      <c r="AN28">
        <v>-0.41299999999999998</v>
      </c>
      <c r="AO28">
        <v>-3.1070000000000002</v>
      </c>
    </row>
    <row r="29" spans="1:41" x14ac:dyDescent="0.35">
      <c r="A29" t="s">
        <v>26</v>
      </c>
      <c r="L29">
        <v>-0.40799999999999997</v>
      </c>
      <c r="M29">
        <v>-1.2130000000000001</v>
      </c>
      <c r="N29">
        <v>-0.41299999999999998</v>
      </c>
      <c r="O29">
        <v>-1.2250000000000001</v>
      </c>
      <c r="P29">
        <v>-0.53800000000000003</v>
      </c>
      <c r="Q29">
        <v>-1.546</v>
      </c>
      <c r="R29">
        <v>-0.27800000000000002</v>
      </c>
      <c r="S29">
        <v>-0.84099999999999997</v>
      </c>
      <c r="T29">
        <v>-0.40699999999999997</v>
      </c>
      <c r="U29">
        <v>-1.206</v>
      </c>
      <c r="AF29">
        <v>-0.84199999999999997</v>
      </c>
      <c r="AG29">
        <v>-2.153</v>
      </c>
      <c r="AH29">
        <v>-0.79700000000000004</v>
      </c>
      <c r="AI29">
        <v>-2.105</v>
      </c>
      <c r="AJ29">
        <v>-0.95499999999999996</v>
      </c>
      <c r="AK29">
        <v>-2.1819999999999999</v>
      </c>
      <c r="AL29">
        <v>-0.41099999999999998</v>
      </c>
      <c r="AM29">
        <v>-1.151</v>
      </c>
      <c r="AN29">
        <v>-0.83799999999999997</v>
      </c>
      <c r="AO29">
        <v>-2.1389999999999998</v>
      </c>
    </row>
    <row r="30" spans="1:41" x14ac:dyDescent="0.35">
      <c r="A30" t="s">
        <v>27</v>
      </c>
      <c r="B30">
        <v>-6.9939999999999998</v>
      </c>
      <c r="C30">
        <v>-1.2090000000000001</v>
      </c>
      <c r="D30">
        <v>-7.3090000000000002</v>
      </c>
      <c r="E30">
        <v>-1.266</v>
      </c>
      <c r="F30">
        <v>-1.6160000000000001</v>
      </c>
      <c r="G30">
        <v>-0.26400000000000001</v>
      </c>
      <c r="H30">
        <v>-9.18</v>
      </c>
      <c r="I30">
        <v>-1.661</v>
      </c>
      <c r="J30">
        <v>-6.976</v>
      </c>
      <c r="K30">
        <v>-1.202</v>
      </c>
      <c r="L30">
        <v>-11.069000000000001</v>
      </c>
      <c r="M30">
        <v>-2.0270000000000001</v>
      </c>
      <c r="N30">
        <v>-11.378</v>
      </c>
      <c r="O30">
        <v>-2.0870000000000002</v>
      </c>
      <c r="P30">
        <v>-6.0439999999999996</v>
      </c>
      <c r="Q30">
        <v>-1.0429999999999999</v>
      </c>
      <c r="R30">
        <v>-12.968</v>
      </c>
      <c r="S30">
        <v>-2.4670000000000001</v>
      </c>
      <c r="T30">
        <v>-11.002000000000001</v>
      </c>
      <c r="U30">
        <v>-2.0019999999999998</v>
      </c>
      <c r="V30">
        <v>-6.3019999999999996</v>
      </c>
      <c r="W30">
        <v>-1.7569999999999999</v>
      </c>
      <c r="X30">
        <v>-7.29</v>
      </c>
      <c r="Y30">
        <v>-2.06</v>
      </c>
      <c r="Z30">
        <v>-1.163</v>
      </c>
      <c r="AA30">
        <v>-0.28299999999999997</v>
      </c>
      <c r="AB30">
        <v>-8.4570000000000007</v>
      </c>
      <c r="AC30">
        <v>-2.5379999999999998</v>
      </c>
      <c r="AD30">
        <v>-7.0510000000000002</v>
      </c>
      <c r="AE30">
        <v>-1.9690000000000001</v>
      </c>
      <c r="AF30">
        <v>-8.0739999999999998</v>
      </c>
      <c r="AG30">
        <v>-2.077</v>
      </c>
      <c r="AH30">
        <v>-8.5690000000000008</v>
      </c>
      <c r="AI30">
        <v>-2.214</v>
      </c>
      <c r="AJ30">
        <v>-3.0550000000000002</v>
      </c>
      <c r="AK30">
        <v>-0.69899999999999995</v>
      </c>
      <c r="AL30">
        <v>-8.4879999999999995</v>
      </c>
      <c r="AM30">
        <v>-2.3519999999999999</v>
      </c>
      <c r="AN30">
        <v>-8.093</v>
      </c>
      <c r="AO30">
        <v>-2.0840000000000001</v>
      </c>
    </row>
    <row r="31" spans="1:41" x14ac:dyDescent="0.35">
      <c r="A31" t="s">
        <v>28</v>
      </c>
    </row>
    <row r="32" spans="1:41" x14ac:dyDescent="0.35">
      <c r="A32" t="s">
        <v>27</v>
      </c>
      <c r="V32">
        <v>-3.1019999999999999</v>
      </c>
      <c r="W32">
        <v>-16.501999999999999</v>
      </c>
      <c r="X32">
        <v>-3.1139999999999999</v>
      </c>
      <c r="Y32">
        <v>-15.282999999999999</v>
      </c>
      <c r="Z32">
        <v>-3</v>
      </c>
      <c r="AA32">
        <v>-15.552</v>
      </c>
      <c r="AB32">
        <v>-3.1840000000000002</v>
      </c>
      <c r="AC32">
        <v>-18.57</v>
      </c>
      <c r="AD32">
        <v>-3.0019999999999998</v>
      </c>
      <c r="AE32">
        <v>-14.359</v>
      </c>
      <c r="AF32">
        <v>-3.141</v>
      </c>
      <c r="AG32">
        <v>-15.702</v>
      </c>
      <c r="AH32">
        <v>-3.28</v>
      </c>
      <c r="AI32">
        <v>-17.356000000000002</v>
      </c>
      <c r="AJ32">
        <v>-3.11</v>
      </c>
      <c r="AK32">
        <v>-17.196999999999999</v>
      </c>
      <c r="AL32">
        <v>-3.2069999999999999</v>
      </c>
      <c r="AM32">
        <v>-15.644</v>
      </c>
      <c r="AN32">
        <v>-3.0609999999999999</v>
      </c>
      <c r="AO32">
        <v>-13.183999999999999</v>
      </c>
    </row>
    <row r="33" spans="1:41" x14ac:dyDescent="0.35">
      <c r="A33" t="s">
        <v>29</v>
      </c>
    </row>
    <row r="34" spans="1:41" x14ac:dyDescent="0.35">
      <c r="A34" t="s">
        <v>27</v>
      </c>
      <c r="V34">
        <v>1.2869999999999999</v>
      </c>
      <c r="W34">
        <v>5.1849999999999996</v>
      </c>
      <c r="X34">
        <v>1.284</v>
      </c>
      <c r="Y34">
        <v>4.7930000000000001</v>
      </c>
      <c r="Z34">
        <v>0.97899999999999998</v>
      </c>
      <c r="AA34">
        <v>3.5870000000000002</v>
      </c>
      <c r="AB34">
        <v>1.4379999999999999</v>
      </c>
      <c r="AC34">
        <v>6.4820000000000002</v>
      </c>
      <c r="AD34">
        <v>1.4219999999999999</v>
      </c>
      <c r="AE34">
        <v>5.3280000000000003</v>
      </c>
      <c r="AF34">
        <v>1.3069999999999999</v>
      </c>
      <c r="AG34">
        <v>4.7670000000000003</v>
      </c>
      <c r="AH34">
        <v>1.1319999999999999</v>
      </c>
      <c r="AI34">
        <v>4.2389999999999999</v>
      </c>
      <c r="AJ34">
        <v>0.91800000000000004</v>
      </c>
      <c r="AK34">
        <v>3.3660000000000001</v>
      </c>
      <c r="AL34">
        <v>1.464</v>
      </c>
      <c r="AM34">
        <v>5.327</v>
      </c>
      <c r="AN34">
        <v>1.4319999999999999</v>
      </c>
      <c r="AO34">
        <v>4.6630000000000003</v>
      </c>
    </row>
    <row r="35" spans="1:41" x14ac:dyDescent="0.35">
      <c r="A35" t="s">
        <v>30</v>
      </c>
    </row>
    <row r="36" spans="1:41" x14ac:dyDescent="0.35">
      <c r="A36" t="s">
        <v>27</v>
      </c>
      <c r="V36">
        <v>0.36</v>
      </c>
      <c r="W36">
        <v>5.585</v>
      </c>
      <c r="X36">
        <v>0.30599999999999999</v>
      </c>
      <c r="Y36">
        <v>5.4480000000000004</v>
      </c>
      <c r="Z36">
        <v>0.312</v>
      </c>
      <c r="AA36">
        <v>5.2990000000000004</v>
      </c>
      <c r="AB36">
        <v>0.46600000000000003</v>
      </c>
      <c r="AC36">
        <v>3.5030000000000001</v>
      </c>
      <c r="AD36">
        <v>0.32300000000000001</v>
      </c>
      <c r="AE36">
        <v>5.61</v>
      </c>
      <c r="AF36">
        <v>0.42599999999999999</v>
      </c>
      <c r="AG36">
        <v>5.1280000000000001</v>
      </c>
      <c r="AH36">
        <v>0.40500000000000003</v>
      </c>
      <c r="AI36">
        <v>3.4129999999999998</v>
      </c>
      <c r="AJ36">
        <v>0.41</v>
      </c>
      <c r="AK36">
        <v>4.7370000000000001</v>
      </c>
      <c r="AL36">
        <v>0.45900000000000002</v>
      </c>
      <c r="AM36">
        <v>5.524</v>
      </c>
      <c r="AN36">
        <v>0.40100000000000002</v>
      </c>
      <c r="AO36">
        <v>4.1920000000000002</v>
      </c>
    </row>
    <row r="37" spans="1:41" x14ac:dyDescent="0.35">
      <c r="A37" t="s">
        <v>31</v>
      </c>
      <c r="B37">
        <v>602</v>
      </c>
      <c r="D37">
        <v>602</v>
      </c>
      <c r="F37">
        <v>602</v>
      </c>
      <c r="H37">
        <v>602</v>
      </c>
      <c r="J37">
        <v>602</v>
      </c>
      <c r="L37">
        <v>602</v>
      </c>
      <c r="N37">
        <v>602</v>
      </c>
      <c r="P37">
        <v>602</v>
      </c>
      <c r="R37">
        <v>602</v>
      </c>
      <c r="T37">
        <v>602</v>
      </c>
      <c r="V37">
        <v>602</v>
      </c>
      <c r="X37">
        <v>602</v>
      </c>
      <c r="Z37">
        <v>602</v>
      </c>
      <c r="AB37">
        <v>602</v>
      </c>
      <c r="AD37">
        <v>602</v>
      </c>
      <c r="AF37">
        <v>602</v>
      </c>
      <c r="AH37">
        <v>602</v>
      </c>
      <c r="AJ37">
        <v>602</v>
      </c>
      <c r="AL37">
        <v>602</v>
      </c>
      <c r="AN37">
        <v>602</v>
      </c>
    </row>
    <row r="38" spans="1:41" x14ac:dyDescent="0.35">
      <c r="A38" t="s">
        <v>32</v>
      </c>
      <c r="B38">
        <v>0.995</v>
      </c>
      <c r="D38">
        <v>0.995</v>
      </c>
      <c r="F38">
        <v>0.99399999999999999</v>
      </c>
      <c r="H38">
        <v>0.995</v>
      </c>
      <c r="J38">
        <v>0.995</v>
      </c>
      <c r="L38">
        <v>0.995</v>
      </c>
      <c r="N38">
        <v>0.995</v>
      </c>
      <c r="P38">
        <v>0.995</v>
      </c>
      <c r="R38">
        <v>0.996</v>
      </c>
      <c r="T38">
        <v>0.995</v>
      </c>
    </row>
    <row r="39" spans="1:41" x14ac:dyDescent="0.35">
      <c r="A39" t="s">
        <v>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72"/>
  <sheetViews>
    <sheetView workbookViewId="0">
      <selection activeCell="G16" sqref="G16"/>
    </sheetView>
  </sheetViews>
  <sheetFormatPr defaultRowHeight="14.5" x14ac:dyDescent="0.35"/>
  <cols>
    <col min="3" max="3" width="12.453125" style="1" customWidth="1"/>
    <col min="4" max="4" width="9.81640625" style="1" customWidth="1"/>
    <col min="5" max="5" width="9.453125" style="1" customWidth="1"/>
    <col min="6" max="6" width="9.54296875" style="1" customWidth="1"/>
    <col min="7" max="12" width="8.7265625" style="1"/>
  </cols>
  <sheetData>
    <row r="1" spans="1:12" s="2" customFormat="1" x14ac:dyDescent="0.35">
      <c r="A1" s="2" t="s">
        <v>48</v>
      </c>
      <c r="C1" s="3"/>
      <c r="D1" s="3"/>
      <c r="E1" s="3"/>
      <c r="F1" s="3"/>
      <c r="G1" s="3"/>
      <c r="H1" s="3"/>
      <c r="I1" s="3"/>
      <c r="J1" s="3"/>
      <c r="K1" s="3"/>
      <c r="L1" s="3"/>
    </row>
    <row r="3" spans="1:12" x14ac:dyDescent="0.35">
      <c r="A3" t="s">
        <v>0</v>
      </c>
      <c r="B3" t="s">
        <v>55</v>
      </c>
      <c r="C3" s="1" t="s">
        <v>49</v>
      </c>
      <c r="D3" s="1" t="s">
        <v>157</v>
      </c>
      <c r="E3" s="1" t="s">
        <v>158</v>
      </c>
      <c r="F3" s="1" t="s">
        <v>159</v>
      </c>
      <c r="G3" s="1" t="s">
        <v>169</v>
      </c>
      <c r="H3" s="1" t="s">
        <v>50</v>
      </c>
      <c r="I3" s="1" t="s">
        <v>160</v>
      </c>
      <c r="J3" s="1" t="s">
        <v>161</v>
      </c>
      <c r="K3" s="1" t="s">
        <v>162</v>
      </c>
      <c r="L3" s="1" t="s">
        <v>170</v>
      </c>
    </row>
    <row r="4" spans="1:12" x14ac:dyDescent="0.35">
      <c r="A4" t="s">
        <v>34</v>
      </c>
      <c r="B4" t="s">
        <v>88</v>
      </c>
      <c r="C4">
        <v>0.50531977415084839</v>
      </c>
      <c r="D4">
        <v>0.55649650096893311</v>
      </c>
      <c r="E4">
        <v>0.60054522752761841</v>
      </c>
      <c r="F4">
        <v>0.48914387822151184</v>
      </c>
      <c r="G4">
        <v>0.49416878819465637</v>
      </c>
      <c r="H4">
        <v>0.51253318786621094</v>
      </c>
      <c r="I4">
        <v>0.54566723108291626</v>
      </c>
      <c r="J4">
        <v>0.60271036624908447</v>
      </c>
      <c r="K4">
        <v>0.51902914047241211</v>
      </c>
      <c r="L4">
        <v>0.50650125741958618</v>
      </c>
    </row>
    <row r="5" spans="1:12" x14ac:dyDescent="0.35">
      <c r="A5" t="s">
        <v>35</v>
      </c>
      <c r="B5" t="s">
        <v>89</v>
      </c>
      <c r="C5">
        <v>0.47273731231689453</v>
      </c>
      <c r="D5">
        <v>0.53215831518173218</v>
      </c>
      <c r="E5">
        <v>0.49614867568016052</v>
      </c>
      <c r="F5">
        <v>0.3912544846534729</v>
      </c>
      <c r="G5">
        <v>0.54485118389129639</v>
      </c>
      <c r="H5">
        <v>0.40390887856483459</v>
      </c>
      <c r="I5">
        <v>0.44524750113487244</v>
      </c>
      <c r="J5">
        <v>0.41731813549995422</v>
      </c>
      <c r="K5">
        <v>0.35544654726982117</v>
      </c>
      <c r="L5">
        <v>0.43623355031013489</v>
      </c>
    </row>
    <row r="6" spans="1:12" x14ac:dyDescent="0.35">
      <c r="A6" t="s">
        <v>36</v>
      </c>
      <c r="B6" t="s">
        <v>90</v>
      </c>
      <c r="C6">
        <v>0.84495586156845093</v>
      </c>
      <c r="D6">
        <v>0.71406811475753784</v>
      </c>
      <c r="E6">
        <v>0.72458279132843018</v>
      </c>
      <c r="F6">
        <v>0.59399837255477905</v>
      </c>
      <c r="G6">
        <v>0.74267864227294922</v>
      </c>
      <c r="H6">
        <v>0.91359686851501465</v>
      </c>
      <c r="I6">
        <v>0.74819505214691162</v>
      </c>
      <c r="J6">
        <v>0.77676069736480713</v>
      </c>
      <c r="K6">
        <v>0.70012813806533813</v>
      </c>
      <c r="L6">
        <v>0.81840056180953979</v>
      </c>
    </row>
    <row r="7" spans="1:12" x14ac:dyDescent="0.35">
      <c r="A7" t="s">
        <v>37</v>
      </c>
      <c r="B7" t="s">
        <v>91</v>
      </c>
      <c r="C7">
        <v>0.63776874542236328</v>
      </c>
      <c r="D7">
        <v>0.71266591548919678</v>
      </c>
      <c r="E7">
        <v>0.66553795337677002</v>
      </c>
      <c r="F7">
        <v>0.62551617622375488</v>
      </c>
      <c r="G7">
        <v>0.6654517650604248</v>
      </c>
      <c r="H7">
        <v>0.61994314193725586</v>
      </c>
      <c r="I7">
        <v>0.66825592517852783</v>
      </c>
      <c r="J7">
        <v>0.64913678169250488</v>
      </c>
      <c r="K7">
        <v>0.61959159374237061</v>
      </c>
      <c r="L7">
        <v>0.62160515785217285</v>
      </c>
    </row>
    <row r="8" spans="1:12" x14ac:dyDescent="0.35">
      <c r="A8" t="s">
        <v>38</v>
      </c>
      <c r="B8" t="s">
        <v>92</v>
      </c>
      <c r="C8">
        <v>0.62273812294006348</v>
      </c>
      <c r="D8">
        <v>0.69605284929275513</v>
      </c>
      <c r="E8">
        <v>0.66302931308746338</v>
      </c>
      <c r="F8">
        <v>0.56553465127944946</v>
      </c>
      <c r="G8">
        <v>0.55957311391830444</v>
      </c>
      <c r="H8">
        <v>0.5429573655128479</v>
      </c>
      <c r="I8">
        <v>0.58784270286560059</v>
      </c>
      <c r="J8">
        <v>0.56404376029968262</v>
      </c>
      <c r="K8">
        <v>0.51224708557128906</v>
      </c>
      <c r="L8">
        <v>0.46106654405593872</v>
      </c>
    </row>
    <row r="9" spans="1:12" x14ac:dyDescent="0.35">
      <c r="A9" t="s">
        <v>39</v>
      </c>
      <c r="B9" t="s">
        <v>93</v>
      </c>
      <c r="C9">
        <v>0.62027209997177124</v>
      </c>
      <c r="D9">
        <v>0.66542965173721313</v>
      </c>
      <c r="E9">
        <v>0.62760680913925171</v>
      </c>
      <c r="F9">
        <v>0.54220670461654663</v>
      </c>
      <c r="G9">
        <v>0.55969423055648804</v>
      </c>
      <c r="H9">
        <v>0.66883009672164917</v>
      </c>
      <c r="I9">
        <v>0.66576856374740601</v>
      </c>
      <c r="J9">
        <v>0.65635329484939575</v>
      </c>
      <c r="K9">
        <v>0.6450040340423584</v>
      </c>
      <c r="L9">
        <v>0.63159036636352539</v>
      </c>
    </row>
    <row r="10" spans="1:12" x14ac:dyDescent="0.35">
      <c r="A10" t="s">
        <v>40</v>
      </c>
      <c r="B10" t="s">
        <v>94</v>
      </c>
      <c r="C10">
        <v>0.64881658554077148</v>
      </c>
      <c r="D10">
        <v>0.73928284645080566</v>
      </c>
      <c r="E10">
        <v>0.72536510229110718</v>
      </c>
      <c r="F10">
        <v>0.61426407098770142</v>
      </c>
      <c r="G10">
        <v>0.66087937355041504</v>
      </c>
      <c r="H10">
        <v>0.75202542543411255</v>
      </c>
      <c r="I10">
        <v>0.7886311411857605</v>
      </c>
      <c r="J10">
        <v>0.77916324138641357</v>
      </c>
      <c r="K10">
        <v>0.7543034553527832</v>
      </c>
      <c r="L10">
        <v>0.79909801483154297</v>
      </c>
    </row>
    <row r="11" spans="1:12" x14ac:dyDescent="0.35">
      <c r="A11" t="s">
        <v>41</v>
      </c>
      <c r="B11" t="s">
        <v>95</v>
      </c>
      <c r="C11">
        <v>0.61085361242294312</v>
      </c>
      <c r="D11">
        <v>0.68893873691558838</v>
      </c>
      <c r="E11">
        <v>0.67495369911193848</v>
      </c>
      <c r="F11">
        <v>0.62891477346420288</v>
      </c>
      <c r="G11">
        <v>0.62375777959823608</v>
      </c>
      <c r="H11">
        <v>0.4993361234664917</v>
      </c>
      <c r="I11">
        <v>0.5437014102935791</v>
      </c>
      <c r="J11">
        <v>0.52677536010742188</v>
      </c>
      <c r="K11">
        <v>0.59050482511520386</v>
      </c>
      <c r="L11">
        <v>0.51460063457489014</v>
      </c>
    </row>
    <row r="12" spans="1:12" x14ac:dyDescent="0.35">
      <c r="A12" t="s">
        <v>42</v>
      </c>
      <c r="B12" t="s">
        <v>96</v>
      </c>
      <c r="C12">
        <v>0.96316736936569214</v>
      </c>
      <c r="D12">
        <v>0.93049180507659912</v>
      </c>
      <c r="E12">
        <v>0.95168668031692505</v>
      </c>
      <c r="F12">
        <v>0.95566320419311523</v>
      </c>
      <c r="G12">
        <v>0.96231484413146973</v>
      </c>
      <c r="H12">
        <v>0.94416952133178711</v>
      </c>
      <c r="I12">
        <v>0.843597412109375</v>
      </c>
      <c r="J12">
        <v>0.88068181276321411</v>
      </c>
      <c r="K12">
        <v>0.94648152589797974</v>
      </c>
      <c r="L12">
        <v>0.93090152740478516</v>
      </c>
    </row>
    <row r="13" spans="1:12" x14ac:dyDescent="0.35">
      <c r="A13" t="s">
        <v>43</v>
      </c>
      <c r="B13" t="s">
        <v>97</v>
      </c>
      <c r="C13">
        <v>0.77624326944351196</v>
      </c>
      <c r="D13">
        <v>0.86202883720397949</v>
      </c>
      <c r="E13">
        <v>0.87415462732315063</v>
      </c>
      <c r="F13">
        <v>0.72019720077514648</v>
      </c>
      <c r="G13">
        <v>0.92695856094360352</v>
      </c>
      <c r="H13">
        <v>0.79115927219390869</v>
      </c>
      <c r="I13">
        <v>0.83087342977523804</v>
      </c>
      <c r="J13">
        <v>0.85814636945724487</v>
      </c>
      <c r="K13">
        <v>0.753959059715271</v>
      </c>
      <c r="L13">
        <v>0.9393194317817688</v>
      </c>
    </row>
    <row r="14" spans="1:12" x14ac:dyDescent="0.35">
      <c r="A14" t="s">
        <v>44</v>
      </c>
      <c r="B14" t="s">
        <v>98</v>
      </c>
      <c r="C14">
        <v>0.65696412324905396</v>
      </c>
      <c r="D14">
        <v>0.73944169282913208</v>
      </c>
      <c r="E14">
        <v>0.62518763542175293</v>
      </c>
      <c r="F14">
        <v>0.64649122953414917</v>
      </c>
      <c r="G14">
        <v>0.73996478319168091</v>
      </c>
      <c r="H14">
        <v>0.56471508741378784</v>
      </c>
      <c r="I14">
        <v>0.60152757167816162</v>
      </c>
      <c r="J14">
        <v>0.49684137105941772</v>
      </c>
      <c r="K14">
        <v>0.58294689655303955</v>
      </c>
      <c r="L14">
        <v>0.62251895666122437</v>
      </c>
    </row>
    <row r="15" spans="1:12" x14ac:dyDescent="0.35">
      <c r="A15" t="s">
        <v>45</v>
      </c>
      <c r="B15" t="s">
        <v>99</v>
      </c>
      <c r="C15">
        <v>0.82069665193557739</v>
      </c>
      <c r="D15">
        <v>0.92835724353790283</v>
      </c>
      <c r="E15">
        <v>0.92523723840713501</v>
      </c>
      <c r="F15">
        <v>0.70940554141998291</v>
      </c>
      <c r="G15">
        <v>0.88790196180343628</v>
      </c>
      <c r="H15">
        <v>0.84657490253448486</v>
      </c>
      <c r="I15">
        <v>0.89707094430923462</v>
      </c>
      <c r="J15">
        <v>0.93368238210678101</v>
      </c>
      <c r="K15">
        <v>0.74170565605163574</v>
      </c>
      <c r="L15">
        <v>0.91934806108474731</v>
      </c>
    </row>
    <row r="16" spans="1:12" x14ac:dyDescent="0.35">
      <c r="A16" t="s">
        <v>46</v>
      </c>
      <c r="B16" t="s">
        <v>100</v>
      </c>
      <c r="C16">
        <v>0.77014416456222534</v>
      </c>
      <c r="D16">
        <v>0.87735098600387573</v>
      </c>
      <c r="E16">
        <v>0.87614470720291138</v>
      </c>
      <c r="F16">
        <v>0.7206541895866394</v>
      </c>
      <c r="G16">
        <v>0.90633654594421387</v>
      </c>
      <c r="H16">
        <v>0.60946351289749146</v>
      </c>
      <c r="I16">
        <v>0.66885668039321899</v>
      </c>
      <c r="J16">
        <v>0.65690845251083374</v>
      </c>
      <c r="K16">
        <v>0.64529252052307129</v>
      </c>
      <c r="L16">
        <v>0.70460385084152222</v>
      </c>
    </row>
    <row r="17" spans="2:12" x14ac:dyDescent="0.35">
      <c r="B17" t="s">
        <v>101</v>
      </c>
      <c r="C17">
        <v>0.76268959045410156</v>
      </c>
      <c r="D17">
        <v>0.79312795400619507</v>
      </c>
      <c r="E17">
        <v>0.80472856760025024</v>
      </c>
      <c r="F17">
        <v>0.69584739208221436</v>
      </c>
      <c r="G17">
        <v>0.77851969003677368</v>
      </c>
      <c r="H17">
        <v>0.62819051742553711</v>
      </c>
      <c r="I17">
        <v>0.6449127197265625</v>
      </c>
      <c r="J17">
        <v>0.63908857107162476</v>
      </c>
      <c r="K17">
        <v>0.61720120906829834</v>
      </c>
      <c r="L17">
        <v>0.6260225772857666</v>
      </c>
    </row>
    <row r="18" spans="2:12" x14ac:dyDescent="0.35">
      <c r="B18" t="s">
        <v>102</v>
      </c>
      <c r="C18">
        <v>0.88273078203201294</v>
      </c>
      <c r="D18">
        <v>0.9171718955039978</v>
      </c>
      <c r="E18">
        <v>0.91256839036941528</v>
      </c>
      <c r="F18">
        <v>0.79819607734680176</v>
      </c>
      <c r="G18">
        <v>0.90288686752319336</v>
      </c>
      <c r="H18">
        <v>0.78622633218765259</v>
      </c>
      <c r="I18">
        <v>0.79062891006469727</v>
      </c>
      <c r="J18">
        <v>0.76104623079299927</v>
      </c>
      <c r="K18">
        <v>0.75492531061172485</v>
      </c>
      <c r="L18">
        <v>0.80820095539093018</v>
      </c>
    </row>
    <row r="19" spans="2:12" x14ac:dyDescent="0.35">
      <c r="B19" t="s">
        <v>103</v>
      </c>
      <c r="C19">
        <v>0.61526882648468018</v>
      </c>
      <c r="D19">
        <v>0.63043868541717529</v>
      </c>
      <c r="E19">
        <v>0.62757426500320435</v>
      </c>
      <c r="F19">
        <v>0.56103837490081787</v>
      </c>
      <c r="G19">
        <v>0.62364643812179565</v>
      </c>
      <c r="H19">
        <v>0.57981014251708984</v>
      </c>
      <c r="I19">
        <v>0.58314251899719238</v>
      </c>
      <c r="J19">
        <v>0.57340556383132935</v>
      </c>
      <c r="K19">
        <v>0.55858612060546875</v>
      </c>
      <c r="L19">
        <v>0.5950813889503479</v>
      </c>
    </row>
    <row r="20" spans="2:12" x14ac:dyDescent="0.35">
      <c r="B20" t="s">
        <v>104</v>
      </c>
      <c r="C20">
        <v>0.77693754434585571</v>
      </c>
      <c r="D20">
        <v>0.79884672164916992</v>
      </c>
      <c r="E20">
        <v>0.79765856266021729</v>
      </c>
      <c r="F20">
        <v>0.70831066370010376</v>
      </c>
      <c r="G20">
        <v>0.79044032096862793</v>
      </c>
      <c r="H20">
        <v>0.71066117286682129</v>
      </c>
      <c r="I20">
        <v>0.71833902597427368</v>
      </c>
      <c r="J20">
        <v>0.71369248628616333</v>
      </c>
      <c r="K20">
        <v>0.68191105127334595</v>
      </c>
      <c r="L20">
        <v>0.72487843036651611</v>
      </c>
    </row>
    <row r="21" spans="2:12" x14ac:dyDescent="0.35">
      <c r="B21" t="s">
        <v>105</v>
      </c>
      <c r="C21">
        <v>0.60226768255233765</v>
      </c>
      <c r="D21">
        <v>0.61994010210037231</v>
      </c>
      <c r="E21">
        <v>0.618999183177948</v>
      </c>
      <c r="F21">
        <v>0.54709535837173462</v>
      </c>
      <c r="G21">
        <v>0.61272507905960083</v>
      </c>
      <c r="H21">
        <v>0.55979245901107788</v>
      </c>
      <c r="I21">
        <v>0.5662040114402771</v>
      </c>
      <c r="J21">
        <v>0.56250077486038208</v>
      </c>
      <c r="K21">
        <v>0.53490626811981201</v>
      </c>
      <c r="L21">
        <v>0.57272189855575562</v>
      </c>
    </row>
    <row r="22" spans="2:12" x14ac:dyDescent="0.35">
      <c r="B22" t="s">
        <v>106</v>
      </c>
      <c r="C22">
        <v>0.71628540754318237</v>
      </c>
      <c r="D22">
        <v>0.74551987648010254</v>
      </c>
      <c r="E22">
        <v>0.7418438196182251</v>
      </c>
      <c r="F22">
        <v>0.64285600185394287</v>
      </c>
      <c r="G22">
        <v>0.73607707023620605</v>
      </c>
      <c r="H22">
        <v>0.70097523927688599</v>
      </c>
      <c r="I22">
        <v>0.71246850490570068</v>
      </c>
      <c r="J22">
        <v>0.71197324991226196</v>
      </c>
      <c r="K22">
        <v>0.66036760807037354</v>
      </c>
      <c r="L22">
        <v>0.7263714075088501</v>
      </c>
    </row>
    <row r="23" spans="2:12" x14ac:dyDescent="0.35">
      <c r="B23" t="s">
        <v>107</v>
      </c>
      <c r="C23">
        <v>0.69076424837112427</v>
      </c>
      <c r="D23">
        <v>0.70961016416549683</v>
      </c>
      <c r="E23">
        <v>0.70430421829223633</v>
      </c>
      <c r="F23">
        <v>0.626670241355896</v>
      </c>
      <c r="G23">
        <v>0.70267540216445923</v>
      </c>
      <c r="H23">
        <v>0.60077846050262451</v>
      </c>
      <c r="I23">
        <v>0.61580836772918701</v>
      </c>
      <c r="J23">
        <v>0.6196938157081604</v>
      </c>
      <c r="K23">
        <v>0.59272599220275879</v>
      </c>
      <c r="L23">
        <v>0.60914528369903564</v>
      </c>
    </row>
    <row r="24" spans="2:12" x14ac:dyDescent="0.35">
      <c r="B24" t="s">
        <v>108</v>
      </c>
      <c r="C24">
        <v>0.91314268112182617</v>
      </c>
      <c r="D24">
        <v>0.94133108854293823</v>
      </c>
      <c r="E24">
        <v>0.93610101938247681</v>
      </c>
      <c r="F24">
        <v>0.82726460695266724</v>
      </c>
      <c r="G24">
        <v>0.93417870998382568</v>
      </c>
      <c r="H24">
        <v>0.81785809993743896</v>
      </c>
      <c r="I24">
        <v>0.83297431468963623</v>
      </c>
      <c r="J24">
        <v>0.82286900281906128</v>
      </c>
      <c r="K24">
        <v>0.78999102115631104</v>
      </c>
      <c r="L24">
        <v>0.83189475536346436</v>
      </c>
    </row>
    <row r="25" spans="2:12" x14ac:dyDescent="0.35">
      <c r="B25" t="s">
        <v>109</v>
      </c>
      <c r="C25">
        <v>0.68884313106536865</v>
      </c>
      <c r="D25">
        <v>0.70992022752761841</v>
      </c>
      <c r="E25">
        <v>0.70522457361221313</v>
      </c>
      <c r="F25">
        <v>0.62307626008987427</v>
      </c>
      <c r="G25">
        <v>0.70304930210113525</v>
      </c>
      <c r="H25">
        <v>0.65676760673522949</v>
      </c>
      <c r="I25">
        <v>0.66977250576019287</v>
      </c>
      <c r="J25">
        <v>0.67326056957244873</v>
      </c>
      <c r="K25">
        <v>0.62150740623474121</v>
      </c>
      <c r="L25">
        <v>0.66702193021774292</v>
      </c>
    </row>
    <row r="26" spans="2:12" x14ac:dyDescent="0.35">
      <c r="B26" t="s">
        <v>110</v>
      </c>
      <c r="C26">
        <v>0.69017529487609863</v>
      </c>
      <c r="D26">
        <v>0.7120661735534668</v>
      </c>
      <c r="E26">
        <v>0.70547640323638916</v>
      </c>
      <c r="F26">
        <v>0.62270939350128174</v>
      </c>
      <c r="G26">
        <v>0.70559847354888916</v>
      </c>
      <c r="H26">
        <v>0.67884570360183716</v>
      </c>
      <c r="I26">
        <v>0.69063264131546021</v>
      </c>
      <c r="J26">
        <v>0.68158560991287231</v>
      </c>
      <c r="K26">
        <v>0.65591776371002197</v>
      </c>
      <c r="L26">
        <v>0.70099586248397827</v>
      </c>
    </row>
    <row r="27" spans="2:12" x14ac:dyDescent="0.35">
      <c r="B27" t="s">
        <v>111</v>
      </c>
      <c r="C27">
        <v>0.85600268840789795</v>
      </c>
      <c r="D27">
        <v>0.91336745023727417</v>
      </c>
      <c r="E27">
        <v>0.91157889366149902</v>
      </c>
      <c r="F27">
        <v>0.75108814239501953</v>
      </c>
      <c r="G27">
        <v>0.89867401123046875</v>
      </c>
      <c r="H27">
        <v>0.75525230169296265</v>
      </c>
      <c r="I27">
        <v>0.78102308511734009</v>
      </c>
      <c r="J27">
        <v>0.75539803504943848</v>
      </c>
      <c r="K27">
        <v>0.79357278347015381</v>
      </c>
      <c r="L27">
        <v>0.82510495185852051</v>
      </c>
    </row>
    <row r="28" spans="2:12" x14ac:dyDescent="0.35">
      <c r="B28" t="s">
        <v>112</v>
      </c>
      <c r="C28">
        <v>0.44620156288146973</v>
      </c>
      <c r="D28">
        <v>0.45364347100257874</v>
      </c>
      <c r="E28">
        <v>0.44347059726715088</v>
      </c>
      <c r="F28">
        <v>0.40389165282249451</v>
      </c>
      <c r="G28">
        <v>0.45040518045425415</v>
      </c>
      <c r="H28">
        <v>0.49509596824645996</v>
      </c>
      <c r="I28">
        <v>0.50677162408828735</v>
      </c>
      <c r="J28">
        <v>0.50512510538101196</v>
      </c>
      <c r="K28">
        <v>0.48063081502914429</v>
      </c>
      <c r="L28">
        <v>0.50722873210906982</v>
      </c>
    </row>
    <row r="29" spans="2:12" x14ac:dyDescent="0.35">
      <c r="B29" t="s">
        <v>113</v>
      </c>
      <c r="C29">
        <v>0.5968700647354126</v>
      </c>
      <c r="D29">
        <v>0.62167602777481079</v>
      </c>
      <c r="E29">
        <v>0.62363767623901367</v>
      </c>
      <c r="F29">
        <v>0.53593778610229492</v>
      </c>
      <c r="G29">
        <v>0.61461466550827026</v>
      </c>
      <c r="H29">
        <v>0.47271120548248291</v>
      </c>
      <c r="I29">
        <v>0.48633360862731934</v>
      </c>
      <c r="J29">
        <v>0.46935981512069702</v>
      </c>
      <c r="K29">
        <v>0.48508012294769287</v>
      </c>
      <c r="L29">
        <v>0.48583313822746277</v>
      </c>
    </row>
    <row r="30" spans="2:12" x14ac:dyDescent="0.35">
      <c r="B30" t="s">
        <v>114</v>
      </c>
      <c r="C30">
        <v>0.7015795111656189</v>
      </c>
      <c r="D30">
        <v>0.72691845893859863</v>
      </c>
      <c r="E30">
        <v>0.71269792318344116</v>
      </c>
      <c r="F30">
        <v>0.62647771835327148</v>
      </c>
      <c r="G30">
        <v>0.71982985734939575</v>
      </c>
      <c r="H30">
        <v>0.81188863515853882</v>
      </c>
      <c r="I30">
        <v>0.83618319034576416</v>
      </c>
      <c r="J30">
        <v>0.84761291742324829</v>
      </c>
      <c r="K30">
        <v>0.76059287786483765</v>
      </c>
      <c r="L30">
        <v>0.83993566036224365</v>
      </c>
    </row>
    <row r="31" spans="2:12" x14ac:dyDescent="0.35">
      <c r="B31" t="s">
        <v>115</v>
      </c>
      <c r="C31">
        <v>0.70820790529251099</v>
      </c>
      <c r="D31">
        <v>0.73226207494735718</v>
      </c>
      <c r="E31">
        <v>0.72946417331695557</v>
      </c>
      <c r="F31">
        <v>0.63893979787826538</v>
      </c>
      <c r="G31">
        <v>0.72583526372909546</v>
      </c>
      <c r="H31">
        <v>0.63731497526168823</v>
      </c>
      <c r="I31">
        <v>0.65454971790313721</v>
      </c>
      <c r="J31">
        <v>0.64934509992599487</v>
      </c>
      <c r="K31">
        <v>0.61159592866897583</v>
      </c>
      <c r="L31">
        <v>0.64150071144104004</v>
      </c>
    </row>
    <row r="32" spans="2:12" x14ac:dyDescent="0.35">
      <c r="B32" t="s">
        <v>116</v>
      </c>
      <c r="C32">
        <v>0.44476684927940369</v>
      </c>
      <c r="D32">
        <v>0.45868593454360962</v>
      </c>
      <c r="E32">
        <v>0.45424044132232666</v>
      </c>
      <c r="F32">
        <v>0.39932772517204285</v>
      </c>
      <c r="G32">
        <v>0.45413795113563538</v>
      </c>
      <c r="H32">
        <v>0.46782264113426208</v>
      </c>
      <c r="I32">
        <v>0.48084878921508789</v>
      </c>
      <c r="J32">
        <v>0.48361468315124512</v>
      </c>
      <c r="K32">
        <v>0.44201698899269104</v>
      </c>
      <c r="L32">
        <v>0.47772672772407532</v>
      </c>
    </row>
    <row r="33" spans="2:12" x14ac:dyDescent="0.35">
      <c r="B33" t="s">
        <v>117</v>
      </c>
      <c r="C33">
        <v>0.62145733833312988</v>
      </c>
      <c r="D33">
        <v>0.65384441614151001</v>
      </c>
      <c r="E33">
        <v>0.65030044317245483</v>
      </c>
      <c r="F33">
        <v>0.54982513189315796</v>
      </c>
      <c r="G33">
        <v>0.64510095119476318</v>
      </c>
      <c r="H33">
        <v>0.62162429094314575</v>
      </c>
      <c r="I33">
        <v>0.64342999458312988</v>
      </c>
      <c r="J33">
        <v>0.63993173837661743</v>
      </c>
      <c r="K33">
        <v>0.60012060403823853</v>
      </c>
      <c r="L33">
        <v>0.64998650550842285</v>
      </c>
    </row>
    <row r="34" spans="2:12" x14ac:dyDescent="0.35">
      <c r="B34" t="s">
        <v>118</v>
      </c>
      <c r="C34">
        <v>0.93213582038879395</v>
      </c>
      <c r="D34">
        <v>0.95863240957260132</v>
      </c>
      <c r="E34">
        <v>0.9494815468788147</v>
      </c>
      <c r="F34">
        <v>0.84029829502105713</v>
      </c>
      <c r="G34">
        <v>0.95281684398651123</v>
      </c>
      <c r="H34">
        <v>0.88979119062423706</v>
      </c>
      <c r="I34">
        <v>0.91446840763092041</v>
      </c>
      <c r="J34">
        <v>0.92609822750091553</v>
      </c>
      <c r="K34">
        <v>0.83329647779464722</v>
      </c>
      <c r="L34">
        <v>0.89620494842529297</v>
      </c>
    </row>
    <row r="35" spans="2:12" x14ac:dyDescent="0.35">
      <c r="B35" t="s">
        <v>119</v>
      </c>
      <c r="C35">
        <v>0.82983815670013428</v>
      </c>
      <c r="D35">
        <v>0.85849845409393311</v>
      </c>
      <c r="E35">
        <v>0.86884373426437378</v>
      </c>
      <c r="F35">
        <v>0.75863403081893921</v>
      </c>
      <c r="G35">
        <v>0.84634989500045776</v>
      </c>
      <c r="H35">
        <v>0.7248389720916748</v>
      </c>
      <c r="I35">
        <v>0.7402682900428772</v>
      </c>
      <c r="J35">
        <v>0.73869305849075317</v>
      </c>
      <c r="K35">
        <v>0.71727496385574341</v>
      </c>
      <c r="L35">
        <v>0.74121010303497314</v>
      </c>
    </row>
    <row r="36" spans="2:12" x14ac:dyDescent="0.35">
      <c r="B36" t="s">
        <v>120</v>
      </c>
      <c r="C36">
        <v>0.57111716270446777</v>
      </c>
      <c r="D36">
        <v>0.60875219106674194</v>
      </c>
      <c r="E36">
        <v>0.60539877414703369</v>
      </c>
      <c r="F36">
        <v>0.50725489854812622</v>
      </c>
      <c r="G36">
        <v>0.5928148627281189</v>
      </c>
      <c r="H36">
        <v>0.48407125473022461</v>
      </c>
      <c r="I36">
        <v>0.49306851625442505</v>
      </c>
      <c r="J36">
        <v>0.50626975297927856</v>
      </c>
      <c r="K36">
        <v>0.4538159966468811</v>
      </c>
      <c r="L36">
        <v>0.48282691836357117</v>
      </c>
    </row>
    <row r="37" spans="2:12" x14ac:dyDescent="0.35">
      <c r="B37" t="s">
        <v>121</v>
      </c>
      <c r="C37">
        <v>0.48412716388702393</v>
      </c>
      <c r="D37">
        <v>0.50793087482452393</v>
      </c>
      <c r="E37">
        <v>0.51877599954605103</v>
      </c>
      <c r="F37">
        <v>0.44158661365509033</v>
      </c>
      <c r="G37">
        <v>0.49630919098854065</v>
      </c>
      <c r="H37">
        <v>0.55077677965164185</v>
      </c>
      <c r="I37">
        <v>0.57762813568115234</v>
      </c>
      <c r="J37">
        <v>0.61190533638000488</v>
      </c>
      <c r="K37">
        <v>0.53671127557754517</v>
      </c>
      <c r="L37">
        <v>0.55286997556686401</v>
      </c>
    </row>
    <row r="38" spans="2:12" x14ac:dyDescent="0.35">
      <c r="B38" t="s">
        <v>122</v>
      </c>
      <c r="C38">
        <v>0.70209705829620361</v>
      </c>
      <c r="D38">
        <v>0.7232481837272644</v>
      </c>
      <c r="E38">
        <v>0.72631126642227173</v>
      </c>
      <c r="F38">
        <v>0.64500695466995239</v>
      </c>
      <c r="G38">
        <v>0.71271592378616333</v>
      </c>
      <c r="H38">
        <v>0.70340484380722046</v>
      </c>
      <c r="I38">
        <v>0.71504020690917969</v>
      </c>
      <c r="J38">
        <v>0.72609227895736694</v>
      </c>
      <c r="K38">
        <v>0.6870114803314209</v>
      </c>
      <c r="L38">
        <v>0.70956140756607056</v>
      </c>
    </row>
    <row r="39" spans="2:12" x14ac:dyDescent="0.35">
      <c r="B39" t="s">
        <v>123</v>
      </c>
      <c r="C39">
        <v>0.64990359544754028</v>
      </c>
      <c r="D39">
        <v>0.67537993192672729</v>
      </c>
      <c r="E39">
        <v>0.67721325159072876</v>
      </c>
      <c r="F39">
        <v>0.59339123964309692</v>
      </c>
      <c r="G39">
        <v>0.66355741024017334</v>
      </c>
      <c r="H39">
        <v>0.62548387050628662</v>
      </c>
      <c r="I39">
        <v>0.63974803686141968</v>
      </c>
      <c r="J39">
        <v>0.64078408479690552</v>
      </c>
      <c r="K39">
        <v>0.62095767259597778</v>
      </c>
      <c r="L39">
        <v>0.64039647579193115</v>
      </c>
    </row>
    <row r="40" spans="2:12" x14ac:dyDescent="0.35">
      <c r="B40" t="s">
        <v>124</v>
      </c>
      <c r="C40">
        <v>0.63359111547470093</v>
      </c>
      <c r="D40">
        <v>0.65915811061859131</v>
      </c>
      <c r="E40">
        <v>0.66717034578323364</v>
      </c>
      <c r="F40">
        <v>0.57736772298812866</v>
      </c>
      <c r="G40">
        <v>0.647605299949646</v>
      </c>
      <c r="H40">
        <v>0.65214890241622925</v>
      </c>
      <c r="I40">
        <v>0.66834080219268799</v>
      </c>
      <c r="J40">
        <v>0.67505526542663574</v>
      </c>
      <c r="K40">
        <v>0.64911627769470215</v>
      </c>
      <c r="L40">
        <v>0.67697668075561523</v>
      </c>
    </row>
    <row r="41" spans="2:12" x14ac:dyDescent="0.35">
      <c r="B41" t="s">
        <v>125</v>
      </c>
      <c r="C41">
        <v>0.69916313886642456</v>
      </c>
      <c r="D41">
        <v>0.72147953510284424</v>
      </c>
      <c r="E41">
        <v>0.72854810953140259</v>
      </c>
      <c r="F41">
        <v>0.64222639799118042</v>
      </c>
      <c r="G41">
        <v>0.71202707290649414</v>
      </c>
      <c r="H41">
        <v>0.66460305452346802</v>
      </c>
      <c r="I41">
        <v>0.67774462699890137</v>
      </c>
      <c r="J41">
        <v>0.68377095460891724</v>
      </c>
      <c r="K41">
        <v>0.66788315773010254</v>
      </c>
      <c r="L41">
        <v>0.67096430063247681</v>
      </c>
    </row>
    <row r="42" spans="2:12" x14ac:dyDescent="0.35">
      <c r="B42" t="s">
        <v>126</v>
      </c>
      <c r="C42">
        <v>0.70585894584655762</v>
      </c>
      <c r="D42">
        <v>0.72966045141220093</v>
      </c>
      <c r="E42">
        <v>0.72803956270217896</v>
      </c>
      <c r="F42">
        <v>0.64570331573486328</v>
      </c>
      <c r="G42">
        <v>0.71945631504058838</v>
      </c>
      <c r="H42">
        <v>0.68505704402923584</v>
      </c>
      <c r="I42">
        <v>0.6951177716255188</v>
      </c>
      <c r="J42">
        <v>0.69178438186645508</v>
      </c>
      <c r="K42">
        <v>0.67652589082717896</v>
      </c>
      <c r="L42">
        <v>0.7065393328666687</v>
      </c>
    </row>
    <row r="43" spans="2:12" x14ac:dyDescent="0.35">
      <c r="B43" t="s">
        <v>127</v>
      </c>
      <c r="C43">
        <v>0.94938421249389648</v>
      </c>
      <c r="D43">
        <v>0.96220225095748901</v>
      </c>
      <c r="E43">
        <v>0.95536595582962036</v>
      </c>
      <c r="F43">
        <v>0.88518232107162476</v>
      </c>
      <c r="G43">
        <v>0.95757907629013062</v>
      </c>
      <c r="H43">
        <v>0.95049846172332764</v>
      </c>
      <c r="I43">
        <v>0.95482766628265381</v>
      </c>
      <c r="J43">
        <v>0.94602721929550171</v>
      </c>
      <c r="K43">
        <v>0.94202202558517456</v>
      </c>
      <c r="L43">
        <v>0.9623342752456665</v>
      </c>
    </row>
    <row r="44" spans="2:12" x14ac:dyDescent="0.35">
      <c r="B44" t="s">
        <v>128</v>
      </c>
      <c r="C44">
        <v>0.71098786592483521</v>
      </c>
      <c r="D44">
        <v>0.73439127206802368</v>
      </c>
      <c r="E44">
        <v>0.730507493019104</v>
      </c>
      <c r="F44">
        <v>0.649982750415802</v>
      </c>
      <c r="G44">
        <v>0.72436857223510742</v>
      </c>
      <c r="H44">
        <v>0.67444658279418945</v>
      </c>
      <c r="I44">
        <v>0.68213033676147461</v>
      </c>
      <c r="J44">
        <v>0.67879974842071533</v>
      </c>
      <c r="K44">
        <v>0.65829473733901978</v>
      </c>
      <c r="L44">
        <v>0.69070428609848022</v>
      </c>
    </row>
    <row r="45" spans="2:12" x14ac:dyDescent="0.35">
      <c r="B45" t="s">
        <v>129</v>
      </c>
      <c r="C45">
        <v>0.93799066543579102</v>
      </c>
      <c r="D45">
        <v>0.95992940664291382</v>
      </c>
      <c r="E45">
        <v>0.94991713762283325</v>
      </c>
      <c r="F45">
        <v>0.85979992151260376</v>
      </c>
      <c r="G45">
        <v>0.95272785425186157</v>
      </c>
      <c r="H45">
        <v>0.87676787376403809</v>
      </c>
      <c r="I45">
        <v>0.88615608215332031</v>
      </c>
      <c r="J45">
        <v>0.87608456611633301</v>
      </c>
      <c r="K45">
        <v>0.86796540021896362</v>
      </c>
      <c r="L45">
        <v>0.90431034564971924</v>
      </c>
    </row>
    <row r="46" spans="2:12" x14ac:dyDescent="0.35">
      <c r="B46" t="s">
        <v>130</v>
      </c>
      <c r="C46">
        <v>0.62611353397369385</v>
      </c>
      <c r="D46">
        <v>0.66164648532867432</v>
      </c>
      <c r="E46">
        <v>0.67625612020492554</v>
      </c>
      <c r="F46">
        <v>0.56587320566177368</v>
      </c>
      <c r="G46">
        <v>0.64918398857116699</v>
      </c>
      <c r="H46">
        <v>0.68669551610946655</v>
      </c>
      <c r="I46">
        <v>0.71016454696655273</v>
      </c>
      <c r="J46">
        <v>0.70736265182495117</v>
      </c>
      <c r="K46">
        <v>0.67034453153610229</v>
      </c>
      <c r="L46">
        <v>0.72057890892028809</v>
      </c>
    </row>
    <row r="47" spans="2:12" x14ac:dyDescent="0.35">
      <c r="B47" t="s">
        <v>131</v>
      </c>
      <c r="C47">
        <v>0.70519101619720459</v>
      </c>
      <c r="D47">
        <v>0.73031830787658691</v>
      </c>
      <c r="E47">
        <v>0.72981822490692139</v>
      </c>
      <c r="F47">
        <v>0.64321666955947876</v>
      </c>
      <c r="G47">
        <v>0.72152447700500488</v>
      </c>
      <c r="H47">
        <v>0.66849756240844727</v>
      </c>
      <c r="I47">
        <v>0.67851924896240234</v>
      </c>
      <c r="J47">
        <v>0.669391930103302</v>
      </c>
      <c r="K47">
        <v>0.64648407697677612</v>
      </c>
      <c r="L47">
        <v>0.68151533603668213</v>
      </c>
    </row>
    <row r="48" spans="2:12" x14ac:dyDescent="0.35">
      <c r="B48" t="s">
        <v>132</v>
      </c>
      <c r="C48">
        <v>0.72913914918899536</v>
      </c>
      <c r="D48">
        <v>0.74258285760879517</v>
      </c>
      <c r="E48">
        <v>0.73559969663619995</v>
      </c>
      <c r="F48">
        <v>0.67349922657012939</v>
      </c>
      <c r="G48">
        <v>0.73718148469924927</v>
      </c>
      <c r="H48">
        <v>0.68724852800369263</v>
      </c>
      <c r="I48">
        <v>0.691203773021698</v>
      </c>
      <c r="J48">
        <v>0.67213243246078491</v>
      </c>
      <c r="K48">
        <v>0.67589181661605835</v>
      </c>
      <c r="L48">
        <v>0.69401884078979492</v>
      </c>
    </row>
    <row r="49" spans="2:12" x14ac:dyDescent="0.35">
      <c r="B49" t="s">
        <v>133</v>
      </c>
      <c r="C49">
        <v>0.86918908357620239</v>
      </c>
      <c r="D49">
        <v>0.90155559778213501</v>
      </c>
      <c r="E49">
        <v>0.89544647932052612</v>
      </c>
      <c r="F49">
        <v>0.79034876823425293</v>
      </c>
      <c r="G49">
        <v>0.89158374071121216</v>
      </c>
      <c r="H49">
        <v>0.78879112005233765</v>
      </c>
      <c r="I49">
        <v>0.79906147718429565</v>
      </c>
      <c r="J49">
        <v>0.78745812177658081</v>
      </c>
      <c r="K49">
        <v>0.75547313690185547</v>
      </c>
      <c r="L49">
        <v>0.79974073171615601</v>
      </c>
    </row>
    <row r="50" spans="2:12" x14ac:dyDescent="0.35">
      <c r="B50" t="s">
        <v>134</v>
      </c>
      <c r="C50">
        <v>0.75546401739120483</v>
      </c>
      <c r="D50">
        <v>0.78130429983139038</v>
      </c>
      <c r="E50">
        <v>0.7770887017250061</v>
      </c>
      <c r="F50">
        <v>0.68850696086883545</v>
      </c>
      <c r="G50">
        <v>0.77212810516357422</v>
      </c>
      <c r="H50">
        <v>0.71101808547973633</v>
      </c>
      <c r="I50">
        <v>0.72351151704788208</v>
      </c>
      <c r="J50">
        <v>0.71936839818954468</v>
      </c>
      <c r="K50">
        <v>0.70737242698669434</v>
      </c>
      <c r="L50">
        <v>0.73660725355148315</v>
      </c>
    </row>
    <row r="51" spans="2:12" x14ac:dyDescent="0.35">
      <c r="B51" t="s">
        <v>135</v>
      </c>
      <c r="C51">
        <v>0.69675940275192261</v>
      </c>
      <c r="D51">
        <v>0.72740596532821655</v>
      </c>
      <c r="E51">
        <v>0.72877794504165649</v>
      </c>
      <c r="F51">
        <v>0.63113754987716675</v>
      </c>
      <c r="G51">
        <v>0.71718519926071167</v>
      </c>
      <c r="H51">
        <v>0.64368742704391479</v>
      </c>
      <c r="I51">
        <v>0.65557903051376343</v>
      </c>
      <c r="J51">
        <v>0.64978265762329102</v>
      </c>
      <c r="K51">
        <v>0.61623823642730713</v>
      </c>
      <c r="L51">
        <v>0.65624344348907471</v>
      </c>
    </row>
    <row r="52" spans="2:12" x14ac:dyDescent="0.35">
      <c r="B52" t="s">
        <v>136</v>
      </c>
      <c r="C52">
        <v>0.62756210565567017</v>
      </c>
      <c r="D52">
        <v>0.64414393901824951</v>
      </c>
      <c r="E52">
        <v>0.64365881681442261</v>
      </c>
      <c r="F52">
        <v>0.57568264007568359</v>
      </c>
      <c r="G52">
        <v>0.63785547018051147</v>
      </c>
      <c r="H52">
        <v>0.60278111696243286</v>
      </c>
      <c r="I52">
        <v>0.61084169149398804</v>
      </c>
      <c r="J52">
        <v>0.59785842895507813</v>
      </c>
      <c r="K52">
        <v>0.58978551626205444</v>
      </c>
      <c r="L52">
        <v>0.61271780729293823</v>
      </c>
    </row>
    <row r="53" spans="2:12" x14ac:dyDescent="0.35">
      <c r="B53" t="s">
        <v>137</v>
      </c>
      <c r="C53">
        <v>0.67839151620864868</v>
      </c>
      <c r="D53">
        <v>0.70361793041229248</v>
      </c>
      <c r="E53">
        <v>0.69775235652923584</v>
      </c>
      <c r="F53">
        <v>0.61489152908325195</v>
      </c>
      <c r="G53">
        <v>0.69538521766662598</v>
      </c>
      <c r="H53">
        <v>0.59813284873962402</v>
      </c>
      <c r="I53">
        <v>0.60544240474700928</v>
      </c>
      <c r="J53">
        <v>0.59743547439575195</v>
      </c>
      <c r="K53">
        <v>0.56953060626983643</v>
      </c>
      <c r="L53">
        <v>0.603721022605896</v>
      </c>
    </row>
    <row r="54" spans="2:12" x14ac:dyDescent="0.35">
      <c r="B54" t="s">
        <v>138</v>
      </c>
      <c r="C54">
        <v>0.57604098320007324</v>
      </c>
      <c r="D54">
        <v>0.59682381153106689</v>
      </c>
      <c r="E54">
        <v>0.59304183721542358</v>
      </c>
      <c r="F54">
        <v>0.5224495530128479</v>
      </c>
      <c r="G54">
        <v>0.58900588750839233</v>
      </c>
      <c r="H54">
        <v>0.52404236793518066</v>
      </c>
      <c r="I54">
        <v>0.5331045389175415</v>
      </c>
      <c r="J54">
        <v>0.53333163261413574</v>
      </c>
      <c r="K54">
        <v>0.51142388582229614</v>
      </c>
      <c r="L54">
        <v>0.53788876533508301</v>
      </c>
    </row>
    <row r="55" spans="2:12" x14ac:dyDescent="0.35">
      <c r="B55" t="s">
        <v>139</v>
      </c>
      <c r="C55">
        <v>0.6084027886390686</v>
      </c>
      <c r="D55">
        <v>0.63809210062026978</v>
      </c>
      <c r="E55">
        <v>0.63865125179290771</v>
      </c>
      <c r="F55">
        <v>0.54720991849899292</v>
      </c>
      <c r="G55">
        <v>0.6280551552772522</v>
      </c>
      <c r="H55">
        <v>0.56126898527145386</v>
      </c>
      <c r="I55">
        <v>0.57470399141311646</v>
      </c>
      <c r="J55">
        <v>0.57942479848861694</v>
      </c>
      <c r="K55">
        <v>0.53685975074768066</v>
      </c>
      <c r="L55">
        <v>0.57765680551528931</v>
      </c>
    </row>
    <row r="56" spans="2:12" x14ac:dyDescent="0.35">
      <c r="B56" t="s">
        <v>140</v>
      </c>
      <c r="C56">
        <v>0.78019231557846069</v>
      </c>
      <c r="D56">
        <v>0.81536555290222168</v>
      </c>
      <c r="E56">
        <v>0.81635850667953491</v>
      </c>
      <c r="F56">
        <v>0.70632314682006836</v>
      </c>
      <c r="G56">
        <v>0.8038976788520813</v>
      </c>
      <c r="H56">
        <v>0.74361366033554077</v>
      </c>
      <c r="I56">
        <v>0.75838363170623779</v>
      </c>
      <c r="J56">
        <v>0.75548756122589111</v>
      </c>
      <c r="K56">
        <v>0.71334552764892578</v>
      </c>
      <c r="L56">
        <v>0.7647978663444519</v>
      </c>
    </row>
    <row r="57" spans="2:12" x14ac:dyDescent="0.35">
      <c r="B57" t="s">
        <v>141</v>
      </c>
      <c r="C57">
        <v>0.68611824512481689</v>
      </c>
      <c r="D57">
        <v>0.71472394466400146</v>
      </c>
      <c r="E57">
        <v>0.71859091520309448</v>
      </c>
      <c r="F57">
        <v>0.62319433689117432</v>
      </c>
      <c r="G57">
        <v>0.70521789789199829</v>
      </c>
      <c r="H57">
        <v>0.69129079580307007</v>
      </c>
      <c r="I57">
        <v>0.70916712284088135</v>
      </c>
      <c r="J57">
        <v>0.70280659198760986</v>
      </c>
      <c r="K57">
        <v>0.68568235635757446</v>
      </c>
      <c r="L57">
        <v>0.72223955392837524</v>
      </c>
    </row>
    <row r="58" spans="2:12" x14ac:dyDescent="0.35">
      <c r="B58" t="s">
        <v>142</v>
      </c>
      <c r="C58">
        <v>0.56339961290359497</v>
      </c>
      <c r="D58">
        <v>0.59201192855834961</v>
      </c>
      <c r="E58">
        <v>0.59723526239395142</v>
      </c>
      <c r="F58">
        <v>0.50717365741729736</v>
      </c>
      <c r="G58">
        <v>0.58287441730499268</v>
      </c>
      <c r="H58">
        <v>0.5099150538444519</v>
      </c>
      <c r="I58">
        <v>0.52418226003646851</v>
      </c>
      <c r="J58">
        <v>0.51533567905426025</v>
      </c>
      <c r="K58">
        <v>0.4865039587020874</v>
      </c>
      <c r="L58">
        <v>0.51763719320297241</v>
      </c>
    </row>
    <row r="59" spans="2:12" x14ac:dyDescent="0.35">
      <c r="B59" t="s">
        <v>143</v>
      </c>
      <c r="C59">
        <v>0.7253183126449585</v>
      </c>
      <c r="D59">
        <v>0.75907605886459351</v>
      </c>
      <c r="E59">
        <v>0.76051127910614014</v>
      </c>
      <c r="F59">
        <v>0.65480756759643555</v>
      </c>
      <c r="G59">
        <v>0.74830466508865356</v>
      </c>
      <c r="H59">
        <v>0.68888020515441895</v>
      </c>
      <c r="I59">
        <v>0.70765179395675659</v>
      </c>
      <c r="J59">
        <v>0.70995771884918213</v>
      </c>
      <c r="K59">
        <v>0.67607474327087402</v>
      </c>
      <c r="L59">
        <v>0.71576201915740967</v>
      </c>
    </row>
    <row r="60" spans="2:12" x14ac:dyDescent="0.35">
      <c r="B60" t="s">
        <v>144</v>
      </c>
      <c r="C60">
        <v>0.70844376087188721</v>
      </c>
      <c r="D60">
        <v>0.72572022676467896</v>
      </c>
      <c r="E60">
        <v>0.71884030103683472</v>
      </c>
      <c r="F60">
        <v>0.64968353509902954</v>
      </c>
      <c r="G60">
        <v>0.71976149082183838</v>
      </c>
      <c r="H60">
        <v>0.66086536645889282</v>
      </c>
      <c r="I60">
        <v>0.66857779026031494</v>
      </c>
      <c r="J60">
        <v>0.6558648943901062</v>
      </c>
      <c r="K60">
        <v>0.64336353540420532</v>
      </c>
      <c r="L60">
        <v>0.66832810640335083</v>
      </c>
    </row>
    <row r="61" spans="2:12" x14ac:dyDescent="0.35">
      <c r="B61" t="s">
        <v>145</v>
      </c>
      <c r="C61">
        <v>0.60436427593231201</v>
      </c>
      <c r="D61">
        <v>0.64039605855941772</v>
      </c>
      <c r="E61">
        <v>0.64382821321487427</v>
      </c>
      <c r="F61">
        <v>0.53881490230560303</v>
      </c>
      <c r="G61">
        <v>0.62913507223129272</v>
      </c>
      <c r="H61">
        <v>0.54582953453063965</v>
      </c>
      <c r="I61">
        <v>0.56277823448181152</v>
      </c>
      <c r="J61">
        <v>0.56967926025390625</v>
      </c>
      <c r="K61">
        <v>0.51095277070999146</v>
      </c>
      <c r="L61">
        <v>0.55807071924209595</v>
      </c>
    </row>
    <row r="62" spans="2:12" x14ac:dyDescent="0.35">
      <c r="B62" t="s">
        <v>146</v>
      </c>
      <c r="C62">
        <v>0.76649051904678345</v>
      </c>
      <c r="D62">
        <v>0.78730696439743042</v>
      </c>
      <c r="E62">
        <v>0.77829068899154663</v>
      </c>
      <c r="F62">
        <v>0.70057195425033569</v>
      </c>
      <c r="G62">
        <v>0.78098577260971069</v>
      </c>
      <c r="H62">
        <v>0.6893647313117981</v>
      </c>
      <c r="I62">
        <v>0.69804549217224121</v>
      </c>
      <c r="J62">
        <v>0.68305140733718872</v>
      </c>
      <c r="K62">
        <v>0.66453337669372559</v>
      </c>
      <c r="L62">
        <v>0.69144225120544434</v>
      </c>
    </row>
    <row r="63" spans="2:12" x14ac:dyDescent="0.35">
      <c r="B63" t="s">
        <v>147</v>
      </c>
      <c r="C63">
        <v>0.67773705720901489</v>
      </c>
      <c r="D63">
        <v>0.72398412227630615</v>
      </c>
      <c r="E63">
        <v>0.72273856401443481</v>
      </c>
      <c r="F63">
        <v>0.59764903783798218</v>
      </c>
      <c r="G63">
        <v>0.71046286821365356</v>
      </c>
      <c r="H63">
        <v>0.58366042375564575</v>
      </c>
      <c r="I63">
        <v>0.60266327857971191</v>
      </c>
      <c r="J63">
        <v>0.61813074350357056</v>
      </c>
      <c r="K63">
        <v>0.52986949682235718</v>
      </c>
      <c r="L63">
        <v>0.59090256690979004</v>
      </c>
    </row>
    <row r="64" spans="2:12" x14ac:dyDescent="0.35">
      <c r="B64" t="s">
        <v>148</v>
      </c>
      <c r="C64">
        <v>0.70096343755722046</v>
      </c>
      <c r="D64">
        <v>0.72193366289138794</v>
      </c>
      <c r="E64">
        <v>0.7203640341758728</v>
      </c>
      <c r="F64">
        <v>0.64117366075515747</v>
      </c>
      <c r="G64">
        <v>0.71523016691207886</v>
      </c>
      <c r="H64">
        <v>0.67917132377624512</v>
      </c>
      <c r="I64">
        <v>0.69359099864959717</v>
      </c>
      <c r="J64">
        <v>0.68069225549697876</v>
      </c>
      <c r="K64">
        <v>0.67221128940582275</v>
      </c>
      <c r="L64">
        <v>0.6951325535774231</v>
      </c>
    </row>
    <row r="65" spans="2:12" x14ac:dyDescent="0.35">
      <c r="B65" t="s">
        <v>149</v>
      </c>
      <c r="C65">
        <v>0.67784333229064941</v>
      </c>
      <c r="D65">
        <v>0.71229004859924316</v>
      </c>
      <c r="E65">
        <v>0.71931016445159912</v>
      </c>
      <c r="F65">
        <v>0.61115723848342896</v>
      </c>
      <c r="G65">
        <v>0.70168405771255493</v>
      </c>
      <c r="H65">
        <v>0.67447018623352051</v>
      </c>
      <c r="I65">
        <v>0.69677317142486572</v>
      </c>
      <c r="J65">
        <v>0.69129568338394165</v>
      </c>
      <c r="K65">
        <v>0.66093415021896362</v>
      </c>
      <c r="L65">
        <v>0.70266669988632202</v>
      </c>
    </row>
    <row r="66" spans="2:12" x14ac:dyDescent="0.35">
      <c r="B66" t="s">
        <v>150</v>
      </c>
      <c r="C66">
        <v>0.81125634908676147</v>
      </c>
      <c r="D66">
        <v>0.861491858959198</v>
      </c>
      <c r="E66">
        <v>0.86405330896377563</v>
      </c>
      <c r="F66">
        <v>0.72231072187423706</v>
      </c>
      <c r="G66">
        <v>0.84761172533035278</v>
      </c>
      <c r="H66">
        <v>0.70684170722961426</v>
      </c>
      <c r="I66">
        <v>0.73046475648880005</v>
      </c>
      <c r="J66">
        <v>0.73223036527633667</v>
      </c>
      <c r="K66">
        <v>0.65686118602752686</v>
      </c>
      <c r="L66">
        <v>0.71401005983352661</v>
      </c>
    </row>
    <row r="67" spans="2:12" x14ac:dyDescent="0.35">
      <c r="B67" t="s">
        <v>151</v>
      </c>
      <c r="C67">
        <v>0.73943203687667847</v>
      </c>
      <c r="D67">
        <v>0.76744520664215088</v>
      </c>
      <c r="E67">
        <v>0.76040130853652954</v>
      </c>
      <c r="F67">
        <v>0.66874480247497559</v>
      </c>
      <c r="G67">
        <v>0.75937235355377197</v>
      </c>
      <c r="H67">
        <v>0.65963053703308105</v>
      </c>
      <c r="I67">
        <v>0.67635375261306763</v>
      </c>
      <c r="J67">
        <v>0.68001103401184082</v>
      </c>
      <c r="K67">
        <v>0.63411062955856323</v>
      </c>
      <c r="L67">
        <v>0.66443336009979248</v>
      </c>
    </row>
    <row r="68" spans="2:12" x14ac:dyDescent="0.35">
      <c r="B68" t="s">
        <v>152</v>
      </c>
      <c r="C68">
        <v>0.65111571550369263</v>
      </c>
      <c r="D68">
        <v>0.67884325981140137</v>
      </c>
      <c r="E68">
        <v>0.67760807275772095</v>
      </c>
      <c r="F68">
        <v>0.58772039413452148</v>
      </c>
      <c r="G68">
        <v>0.67062026262283325</v>
      </c>
      <c r="H68">
        <v>0.58818352222442627</v>
      </c>
      <c r="I68">
        <v>0.60470300912857056</v>
      </c>
      <c r="J68">
        <v>0.60315811634063721</v>
      </c>
      <c r="K68">
        <v>0.56233322620391846</v>
      </c>
      <c r="L68">
        <v>0.5932694673538208</v>
      </c>
    </row>
    <row r="69" spans="2:12" x14ac:dyDescent="0.35">
      <c r="B69" t="s">
        <v>153</v>
      </c>
      <c r="C69">
        <v>0.93395280838012695</v>
      </c>
      <c r="D69">
        <v>0.9415021538734436</v>
      </c>
      <c r="E69">
        <v>0.91578930616378784</v>
      </c>
      <c r="F69">
        <v>0.86301767826080322</v>
      </c>
      <c r="G69">
        <v>0.94143885374069214</v>
      </c>
      <c r="H69">
        <v>0.69794166088104248</v>
      </c>
      <c r="I69">
        <v>0.70345628261566162</v>
      </c>
      <c r="J69">
        <v>0.646415114402771</v>
      </c>
      <c r="K69">
        <v>0.72076743841171265</v>
      </c>
      <c r="L69">
        <v>0.68239820003509521</v>
      </c>
    </row>
    <row r="70" spans="2:12" x14ac:dyDescent="0.35">
      <c r="B70" t="s">
        <v>154</v>
      </c>
      <c r="C70">
        <v>0.66008490324020386</v>
      </c>
      <c r="D70">
        <v>0.69240093231201172</v>
      </c>
      <c r="E70">
        <v>0.69918251037597656</v>
      </c>
      <c r="F70">
        <v>0.59566068649291992</v>
      </c>
      <c r="G70">
        <v>0.68283796310424805</v>
      </c>
      <c r="H70">
        <v>0.64646708965301514</v>
      </c>
      <c r="I70">
        <v>0.66915798187255859</v>
      </c>
      <c r="J70">
        <v>0.65820354223251343</v>
      </c>
      <c r="K70">
        <v>0.63249105215072632</v>
      </c>
      <c r="L70">
        <v>0.66672348976135254</v>
      </c>
    </row>
    <row r="71" spans="2:12" x14ac:dyDescent="0.35">
      <c r="B71" t="s">
        <v>155</v>
      </c>
      <c r="C71">
        <v>0.64254260063171387</v>
      </c>
      <c r="D71">
        <v>0.66567367315292358</v>
      </c>
      <c r="E71">
        <v>0.66178601980209351</v>
      </c>
      <c r="F71">
        <v>0.59182804822921753</v>
      </c>
      <c r="G71">
        <v>0.65283721685409546</v>
      </c>
      <c r="H71">
        <v>0.5979042649269104</v>
      </c>
      <c r="I71">
        <v>0.61753368377685547</v>
      </c>
      <c r="J71">
        <v>0.61861073970794678</v>
      </c>
      <c r="K71">
        <v>0.59081912040710449</v>
      </c>
      <c r="L71">
        <v>0.58469277620315552</v>
      </c>
    </row>
    <row r="72" spans="2:12" x14ac:dyDescent="0.35">
      <c r="B72" t="s">
        <v>156</v>
      </c>
      <c r="C72">
        <v>0.56971156597137451</v>
      </c>
      <c r="D72">
        <v>0.59880226850509644</v>
      </c>
      <c r="E72">
        <v>0.60467255115509033</v>
      </c>
      <c r="F72">
        <v>0.51247596740722656</v>
      </c>
      <c r="G72">
        <v>0.59006774425506592</v>
      </c>
      <c r="H72">
        <v>0.51517045497894287</v>
      </c>
      <c r="I72">
        <v>0.53253602981567383</v>
      </c>
      <c r="J72">
        <v>0.51983612775802612</v>
      </c>
      <c r="K72">
        <v>0.49274834990501404</v>
      </c>
      <c r="L72">
        <v>0.52037149667739868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3</vt:i4>
      </vt:variant>
    </vt:vector>
  </HeadingPairs>
  <TitlesOfParts>
    <vt:vector size="16" baseType="lpstr">
      <vt:lpstr>Readme</vt:lpstr>
      <vt:lpstr>Table_FP</vt:lpstr>
      <vt:lpstr>ES_FP</vt:lpstr>
      <vt:lpstr>ES2_FP</vt:lpstr>
      <vt:lpstr>Monotonicity_FP</vt:lpstr>
      <vt:lpstr>ES_results_FP</vt:lpstr>
      <vt:lpstr>ES_results_FP_revised</vt:lpstr>
      <vt:lpstr>Table_SP</vt:lpstr>
      <vt:lpstr>ES_SP</vt:lpstr>
      <vt:lpstr>ES2_SP</vt:lpstr>
      <vt:lpstr>Monotonicity_SP</vt:lpstr>
      <vt:lpstr>ES_results_SP_revised</vt:lpstr>
      <vt:lpstr>Efficiency scores Option 2</vt:lpstr>
      <vt:lpstr>ES_results_SP_revised!_ftn1</vt:lpstr>
      <vt:lpstr>ES_results_SP_revised!_ftnref1</vt:lpstr>
      <vt:lpstr>ES_results_SP_revised!_Ref111174697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Wu, Su</dc:creator>
  <cp:lastModifiedBy>Rapoport, Adam</cp:lastModifiedBy>
  <dcterms:created xsi:type="dcterms:W3CDTF">2021-10-29T01:50:02Z</dcterms:created>
  <dcterms:modified xsi:type="dcterms:W3CDTF">2022-11-08T03:56:02Z</dcterms:modified>
</cp:coreProperties>
</file>