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AER\TasNetworks2019-24\11FinalDecision\Models\"/>
    </mc:Choice>
  </mc:AlternateContent>
  <bookViews>
    <workbookView xWindow="1860" yWindow="4470" windowWidth="17340" windowHeight="5460" activeTab="1"/>
  </bookViews>
  <sheets>
    <sheet name="AER FD methodology and inputs" sheetId="26" r:id="rId1"/>
    <sheet name="AER FD Outputs" sheetId="27" r:id="rId2"/>
    <sheet name="Cover Sheet" sheetId="23" r:id="rId3"/>
    <sheet name="TN Changes" sheetId="25" r:id="rId4"/>
    <sheet name="AER methodology and inputs" sheetId="24" r:id="rId5"/>
    <sheet name="Outputs" sheetId="10" r:id="rId6"/>
    <sheet name="Master Data" sheetId="11" r:id="rId7"/>
    <sheet name="Comparison" sheetId="1" r:id="rId8"/>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32</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DME_BeforeCloseCompleted" hidden="1">"False"</definedName>
    <definedName name="DME_Dirty" hidden="1">"False"</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40871.3999652778</definedName>
    <definedName name="IQ_NTM" hidden="1">6000</definedName>
    <definedName name="IQ_TODAY" hidden="1">0</definedName>
    <definedName name="IQ_WEEK" hidden="1">50000</definedName>
    <definedName name="IQ_YTD" hidden="1">3000</definedName>
    <definedName name="IQ_YTDMONTH" hidden="1">130000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62913"/>
</workbook>
</file>

<file path=xl/calcChain.xml><?xml version="1.0" encoding="utf-8"?>
<calcChain xmlns="http://schemas.openxmlformats.org/spreadsheetml/2006/main">
  <c r="AL24" i="27" l="1"/>
  <c r="AL23" i="27"/>
  <c r="AL21" i="27"/>
  <c r="AL19" i="27"/>
  <c r="AL18" i="27"/>
  <c r="AL17" i="27"/>
  <c r="AL15" i="27"/>
  <c r="AL16" i="27" s="1"/>
  <c r="AL13" i="27"/>
  <c r="AL14" i="27" s="1"/>
  <c r="AL12" i="27"/>
  <c r="AL11" i="27"/>
  <c r="AL9" i="27"/>
  <c r="AL10" i="27" s="1"/>
  <c r="AL8" i="27"/>
  <c r="AL7" i="27"/>
  <c r="AL6" i="27"/>
  <c r="AL5" i="27"/>
  <c r="AH5" i="27"/>
  <c r="B16" i="26" l="1"/>
  <c r="B17" i="26" s="1"/>
  <c r="B18" i="26" l="1"/>
  <c r="AL22" i="27" s="1"/>
  <c r="G55" i="27"/>
  <c r="G56" i="27" s="1"/>
  <c r="N53" i="27"/>
  <c r="N24" i="27" s="1"/>
  <c r="M53" i="27"/>
  <c r="M24" i="27" s="1"/>
  <c r="L53" i="27"/>
  <c r="K53" i="27"/>
  <c r="K24" i="27" s="1"/>
  <c r="J53" i="27"/>
  <c r="N52" i="27"/>
  <c r="M52" i="27"/>
  <c r="L52" i="27"/>
  <c r="K52" i="27"/>
  <c r="K23" i="27" s="1"/>
  <c r="J52" i="27"/>
  <c r="J55" i="27" s="1"/>
  <c r="N51" i="27"/>
  <c r="M51" i="27"/>
  <c r="M22" i="27" s="1"/>
  <c r="L51" i="27"/>
  <c r="K51" i="27"/>
  <c r="K22" i="27" s="1"/>
  <c r="J51" i="27"/>
  <c r="N50" i="27"/>
  <c r="M50" i="27"/>
  <c r="M21" i="27" s="1"/>
  <c r="L50" i="27"/>
  <c r="L21" i="27" s="1"/>
  <c r="K50" i="27"/>
  <c r="J50" i="27"/>
  <c r="H50" i="27"/>
  <c r="G50" i="27"/>
  <c r="F50" i="27"/>
  <c r="E50" i="27"/>
  <c r="D50" i="27"/>
  <c r="C50" i="27"/>
  <c r="N49" i="27"/>
  <c r="N20" i="27" s="1"/>
  <c r="M49" i="27"/>
  <c r="L49" i="27"/>
  <c r="L20" i="27" s="1"/>
  <c r="K49" i="27"/>
  <c r="J49" i="27"/>
  <c r="H49" i="27"/>
  <c r="G49" i="27"/>
  <c r="F49" i="27"/>
  <c r="E49" i="27"/>
  <c r="D49" i="27"/>
  <c r="C49" i="27"/>
  <c r="N48" i="27"/>
  <c r="M48" i="27"/>
  <c r="L48" i="27"/>
  <c r="L19" i="27" s="1"/>
  <c r="K48" i="27"/>
  <c r="J48" i="27"/>
  <c r="H48" i="27"/>
  <c r="G48" i="27"/>
  <c r="F48" i="27"/>
  <c r="E48" i="27"/>
  <c r="D48" i="27"/>
  <c r="C48" i="27"/>
  <c r="N47" i="27"/>
  <c r="N18" i="27" s="1"/>
  <c r="M47" i="27"/>
  <c r="L47" i="27"/>
  <c r="L18" i="27" s="1"/>
  <c r="K47" i="27"/>
  <c r="J47" i="27"/>
  <c r="I47" i="27"/>
  <c r="H47" i="27"/>
  <c r="G47" i="27"/>
  <c r="F47" i="27"/>
  <c r="E47" i="27"/>
  <c r="D47" i="27"/>
  <c r="C47" i="27"/>
  <c r="N46" i="27"/>
  <c r="M46" i="27"/>
  <c r="M17" i="27" s="1"/>
  <c r="L46" i="27"/>
  <c r="L17" i="27" s="1"/>
  <c r="K46" i="27"/>
  <c r="J46" i="27"/>
  <c r="H46" i="27"/>
  <c r="G46" i="27"/>
  <c r="F46" i="27"/>
  <c r="E46" i="27"/>
  <c r="D46" i="27"/>
  <c r="C46" i="27"/>
  <c r="N45" i="27"/>
  <c r="M45" i="27"/>
  <c r="L45" i="27"/>
  <c r="K45" i="27"/>
  <c r="J45" i="27"/>
  <c r="I45" i="27"/>
  <c r="H45" i="27"/>
  <c r="G45" i="27"/>
  <c r="F45" i="27"/>
  <c r="E45" i="27"/>
  <c r="D45" i="27"/>
  <c r="C45" i="27"/>
  <c r="N44" i="27"/>
  <c r="M44" i="27"/>
  <c r="M13" i="27" s="1"/>
  <c r="M14" i="27" s="1"/>
  <c r="L44" i="27"/>
  <c r="L13" i="27" s="1"/>
  <c r="L14" i="27" s="1"/>
  <c r="K44" i="27"/>
  <c r="J44" i="27"/>
  <c r="H44" i="27"/>
  <c r="G44" i="27"/>
  <c r="F44" i="27"/>
  <c r="E44" i="27"/>
  <c r="D44" i="27"/>
  <c r="C44" i="27"/>
  <c r="N43" i="27"/>
  <c r="N12" i="27" s="1"/>
  <c r="M43" i="27"/>
  <c r="L43" i="27"/>
  <c r="L12" i="27" s="1"/>
  <c r="K43" i="27"/>
  <c r="J43" i="27"/>
  <c r="H43" i="27"/>
  <c r="G43" i="27"/>
  <c r="F43" i="27"/>
  <c r="E43" i="27"/>
  <c r="D43" i="27"/>
  <c r="C43" i="27"/>
  <c r="N42" i="27"/>
  <c r="M42" i="27"/>
  <c r="L42" i="27"/>
  <c r="K42" i="27"/>
  <c r="J42" i="27"/>
  <c r="H42" i="27"/>
  <c r="G42" i="27"/>
  <c r="F42" i="27"/>
  <c r="E42" i="27"/>
  <c r="D42" i="27"/>
  <c r="C42" i="27"/>
  <c r="N41" i="27"/>
  <c r="M41" i="27"/>
  <c r="L41" i="27"/>
  <c r="K41" i="27"/>
  <c r="J41" i="27"/>
  <c r="I41" i="27"/>
  <c r="H41" i="27"/>
  <c r="G41" i="27"/>
  <c r="F41" i="27"/>
  <c r="E41" i="27"/>
  <c r="D41" i="27"/>
  <c r="C41" i="27"/>
  <c r="N40" i="27"/>
  <c r="N8" i="27" s="1"/>
  <c r="M40" i="27"/>
  <c r="M8" i="27" s="1"/>
  <c r="L40" i="27"/>
  <c r="L8" i="27" s="1"/>
  <c r="K40" i="27"/>
  <c r="J40" i="27"/>
  <c r="H40" i="27"/>
  <c r="G40" i="27"/>
  <c r="F40" i="27"/>
  <c r="E40" i="27"/>
  <c r="D40" i="27"/>
  <c r="C40" i="27"/>
  <c r="N39" i="27"/>
  <c r="M39" i="27"/>
  <c r="L39" i="27"/>
  <c r="K39" i="27"/>
  <c r="J39" i="27"/>
  <c r="I39" i="27"/>
  <c r="H39" i="27"/>
  <c r="G39" i="27"/>
  <c r="F39" i="27"/>
  <c r="E39" i="27"/>
  <c r="D39" i="27"/>
  <c r="C39" i="27"/>
  <c r="N38" i="27"/>
  <c r="N6" i="27" s="1"/>
  <c r="M38" i="27"/>
  <c r="M6" i="27" s="1"/>
  <c r="L38" i="27"/>
  <c r="L6" i="27" s="1"/>
  <c r="K38" i="27"/>
  <c r="J38" i="27"/>
  <c r="J6" i="27" s="1"/>
  <c r="H38" i="27"/>
  <c r="G38" i="27"/>
  <c r="F38" i="27"/>
  <c r="E38" i="27"/>
  <c r="D38" i="27"/>
  <c r="C38" i="27"/>
  <c r="N37" i="27"/>
  <c r="N55" i="27" s="1"/>
  <c r="N58" i="27" s="1"/>
  <c r="M37" i="27"/>
  <c r="L37" i="27"/>
  <c r="L55" i="27" s="1"/>
  <c r="L58" i="27" s="1"/>
  <c r="K37" i="27"/>
  <c r="J37" i="27"/>
  <c r="I37" i="27"/>
  <c r="H37" i="27"/>
  <c r="H55" i="27" s="1"/>
  <c r="G37" i="27"/>
  <c r="F37" i="27"/>
  <c r="E37" i="27"/>
  <c r="D37" i="27"/>
  <c r="C37" i="27"/>
  <c r="G36" i="27"/>
  <c r="F36" i="27"/>
  <c r="F55" i="27" s="1"/>
  <c r="F56" i="27" s="1"/>
  <c r="E36" i="27"/>
  <c r="E55" i="27" s="1"/>
  <c r="E56" i="27" s="1"/>
  <c r="D36" i="27"/>
  <c r="D55" i="27" s="1"/>
  <c r="D56" i="27" s="1"/>
  <c r="C36" i="27"/>
  <c r="C55" i="27" s="1"/>
  <c r="C56" i="27" s="1"/>
  <c r="N35" i="27"/>
  <c r="M35" i="27"/>
  <c r="L35" i="27"/>
  <c r="K35" i="27"/>
  <c r="J35" i="27"/>
  <c r="I35" i="27"/>
  <c r="H35" i="27"/>
  <c r="G35" i="27"/>
  <c r="F35" i="27"/>
  <c r="E35" i="27"/>
  <c r="D35" i="27"/>
  <c r="C35" i="27"/>
  <c r="H28" i="27"/>
  <c r="H27" i="27"/>
  <c r="G27" i="27"/>
  <c r="E27" i="27"/>
  <c r="H26" i="27"/>
  <c r="G26" i="27"/>
  <c r="F26" i="27"/>
  <c r="F27" i="27" s="1"/>
  <c r="E26" i="27"/>
  <c r="D26" i="27"/>
  <c r="D27" i="27" s="1"/>
  <c r="C26" i="27"/>
  <c r="C27" i="27" s="1"/>
  <c r="L24" i="27"/>
  <c r="J24" i="27"/>
  <c r="AF24" i="27" s="1"/>
  <c r="N23" i="27"/>
  <c r="M23" i="27"/>
  <c r="L23" i="27"/>
  <c r="AG22" i="27"/>
  <c r="AH22" i="27" s="1"/>
  <c r="N22" i="27"/>
  <c r="L22" i="27"/>
  <c r="J22" i="27"/>
  <c r="AI22" i="27" s="1"/>
  <c r="AJ22" i="27" s="1"/>
  <c r="N21" i="27"/>
  <c r="K21" i="27"/>
  <c r="J21" i="27"/>
  <c r="AH21" i="27" s="1"/>
  <c r="AI21" i="27" s="1"/>
  <c r="AJ21" i="27" s="1"/>
  <c r="I21" i="27"/>
  <c r="I50" i="27" s="1"/>
  <c r="AI20" i="27"/>
  <c r="M20" i="27"/>
  <c r="K20" i="27"/>
  <c r="J20" i="27"/>
  <c r="I20" i="27"/>
  <c r="I49" i="27" s="1"/>
  <c r="N19" i="27"/>
  <c r="M19" i="27"/>
  <c r="K19" i="27"/>
  <c r="J19" i="27"/>
  <c r="AF19" i="27" s="1"/>
  <c r="I19" i="27"/>
  <c r="I48" i="27" s="1"/>
  <c r="AH18" i="27"/>
  <c r="AI18" i="27" s="1"/>
  <c r="AJ18" i="27" s="1"/>
  <c r="AG18" i="27"/>
  <c r="AF18" i="27"/>
  <c r="M18" i="27"/>
  <c r="K18" i="27"/>
  <c r="J18" i="27"/>
  <c r="I18" i="27"/>
  <c r="N17" i="27"/>
  <c r="K17" i="27"/>
  <c r="J17" i="27"/>
  <c r="AH17" i="27" s="1"/>
  <c r="AI17" i="27" s="1"/>
  <c r="AJ17" i="27" s="1"/>
  <c r="I17" i="27"/>
  <c r="I46" i="27" s="1"/>
  <c r="N16" i="27"/>
  <c r="K16" i="27"/>
  <c r="J16" i="27"/>
  <c r="AI16" i="27" s="1"/>
  <c r="AJ16" i="27" s="1"/>
  <c r="N15" i="27"/>
  <c r="M15" i="27"/>
  <c r="M16" i="27" s="1"/>
  <c r="L15" i="27"/>
  <c r="L16" i="27" s="1"/>
  <c r="K15" i="27"/>
  <c r="J15" i="27"/>
  <c r="AF15" i="27" s="1"/>
  <c r="I15" i="27"/>
  <c r="K14" i="27"/>
  <c r="J14" i="27"/>
  <c r="AI14" i="27" s="1"/>
  <c r="AJ14" i="27" s="1"/>
  <c r="AF13" i="27"/>
  <c r="N13" i="27"/>
  <c r="N14" i="27" s="1"/>
  <c r="K13" i="27"/>
  <c r="J13" i="27"/>
  <c r="AH13" i="27" s="1"/>
  <c r="AI13" i="27" s="1"/>
  <c r="AJ13" i="27" s="1"/>
  <c r="I13" i="27"/>
  <c r="I44" i="27" s="1"/>
  <c r="AH12" i="27"/>
  <c r="AI12" i="27" s="1"/>
  <c r="AJ12" i="27" s="1"/>
  <c r="M12" i="27"/>
  <c r="K12" i="27"/>
  <c r="J12" i="27"/>
  <c r="AG12" i="27" s="1"/>
  <c r="I12" i="27"/>
  <c r="I43" i="27" s="1"/>
  <c r="N11" i="27"/>
  <c r="M11" i="27"/>
  <c r="L11" i="27"/>
  <c r="K11" i="27"/>
  <c r="J11" i="27"/>
  <c r="AF11" i="27" s="1"/>
  <c r="I11" i="27"/>
  <c r="I42" i="27" s="1"/>
  <c r="M10" i="27"/>
  <c r="L10" i="27"/>
  <c r="J10" i="27"/>
  <c r="AI10" i="27" s="1"/>
  <c r="AJ10" i="27" s="1"/>
  <c r="AF9" i="27"/>
  <c r="N9" i="27"/>
  <c r="N10" i="27" s="1"/>
  <c r="M9" i="27"/>
  <c r="L9" i="27"/>
  <c r="K9" i="27"/>
  <c r="K10" i="27" s="1"/>
  <c r="K26" i="27" s="1"/>
  <c r="K29" i="27" s="1"/>
  <c r="J9" i="27"/>
  <c r="AH9" i="27" s="1"/>
  <c r="AI9" i="27" s="1"/>
  <c r="AJ9" i="27" s="1"/>
  <c r="I9" i="27"/>
  <c r="AH8" i="27"/>
  <c r="AI8" i="27" s="1"/>
  <c r="AJ8" i="27" s="1"/>
  <c r="K8" i="27"/>
  <c r="J8" i="27"/>
  <c r="AG8" i="27" s="1"/>
  <c r="I8" i="27"/>
  <c r="I40" i="27" s="1"/>
  <c r="N7" i="27"/>
  <c r="M7" i="27"/>
  <c r="L7" i="27"/>
  <c r="K7" i="27"/>
  <c r="J7" i="27"/>
  <c r="AF7" i="27" s="1"/>
  <c r="I7" i="27"/>
  <c r="K6" i="27"/>
  <c r="I6" i="27"/>
  <c r="I26" i="27" s="1"/>
  <c r="I28" i="27" s="1"/>
  <c r="N5" i="27"/>
  <c r="N26" i="27" s="1"/>
  <c r="N29" i="27" s="1"/>
  <c r="M5" i="27"/>
  <c r="L5" i="27"/>
  <c r="K5" i="27"/>
  <c r="J5" i="27"/>
  <c r="I5" i="27"/>
  <c r="N3" i="27"/>
  <c r="M3" i="27"/>
  <c r="L3" i="27"/>
  <c r="K3" i="27"/>
  <c r="J3" i="27"/>
  <c r="I3" i="27"/>
  <c r="H3" i="27"/>
  <c r="G3" i="27"/>
  <c r="F3" i="27"/>
  <c r="E3" i="27"/>
  <c r="D3" i="27"/>
  <c r="C3" i="27"/>
  <c r="M26" i="27" l="1"/>
  <c r="M29" i="27" s="1"/>
  <c r="AF6" i="27"/>
  <c r="AH6" i="27"/>
  <c r="AI6" i="27" s="1"/>
  <c r="AJ6" i="27" s="1"/>
  <c r="AG6" i="27"/>
  <c r="L26" i="27"/>
  <c r="L29" i="27" s="1"/>
  <c r="J58" i="27"/>
  <c r="J57" i="27"/>
  <c r="H56" i="27"/>
  <c r="H57" i="27"/>
  <c r="AG7" i="27"/>
  <c r="AG11" i="27"/>
  <c r="AG15" i="27"/>
  <c r="AG19" i="27"/>
  <c r="J23" i="27"/>
  <c r="AG24" i="27"/>
  <c r="M55" i="27"/>
  <c r="M58" i="27" s="1"/>
  <c r="AF5" i="27"/>
  <c r="AH7" i="27"/>
  <c r="AI7" i="27" s="1"/>
  <c r="AJ7" i="27" s="1"/>
  <c r="AH11" i="27"/>
  <c r="AI11" i="27" s="1"/>
  <c r="AJ11" i="27" s="1"/>
  <c r="AH15" i="27"/>
  <c r="AI15" i="27" s="1"/>
  <c r="AJ15" i="27" s="1"/>
  <c r="AF17" i="27"/>
  <c r="AH19" i="27"/>
  <c r="AI19" i="27" s="1"/>
  <c r="AJ19" i="27" s="1"/>
  <c r="AF21" i="27"/>
  <c r="AH24" i="27"/>
  <c r="AI24" i="27" s="1"/>
  <c r="AJ24" i="27" s="1"/>
  <c r="I38" i="27"/>
  <c r="I55" i="27" s="1"/>
  <c r="I57" i="27" s="1"/>
  <c r="AG5" i="27"/>
  <c r="AF8" i="27"/>
  <c r="AF12" i="27"/>
  <c r="AG17" i="27"/>
  <c r="AG21" i="27"/>
  <c r="AI5" i="27"/>
  <c r="AJ5" i="27" s="1"/>
  <c r="AF22" i="27"/>
  <c r="AG9" i="27"/>
  <c r="AG13" i="27"/>
  <c r="K55" i="27"/>
  <c r="K58" i="27" s="1"/>
  <c r="AI20" i="10"/>
  <c r="I5" i="10"/>
  <c r="C19" i="24"/>
  <c r="C20" i="24"/>
  <c r="C21" i="24"/>
  <c r="C22" i="24"/>
  <c r="C18" i="24"/>
  <c r="H5" i="1"/>
  <c r="H6" i="1"/>
  <c r="H7" i="1"/>
  <c r="H8" i="1"/>
  <c r="H9" i="1"/>
  <c r="H10" i="1"/>
  <c r="H11" i="1"/>
  <c r="H12" i="1"/>
  <c r="H13" i="1"/>
  <c r="H14" i="1"/>
  <c r="H15" i="1"/>
  <c r="H16" i="1"/>
  <c r="H17" i="1"/>
  <c r="H18" i="1"/>
  <c r="H19" i="1"/>
  <c r="H21" i="1"/>
  <c r="H22" i="1"/>
  <c r="H20" i="1"/>
  <c r="H26" i="10"/>
  <c r="H27" i="10" s="1"/>
  <c r="G26" i="10"/>
  <c r="G27" i="10"/>
  <c r="F26" i="10"/>
  <c r="F27" i="10" s="1"/>
  <c r="E26" i="10"/>
  <c r="E27" i="10" s="1"/>
  <c r="D26" i="10"/>
  <c r="D27" i="10" s="1"/>
  <c r="C26" i="10"/>
  <c r="C27" i="10" s="1"/>
  <c r="H28" i="10"/>
  <c r="K3" i="11"/>
  <c r="I3" i="11"/>
  <c r="D3" i="10"/>
  <c r="C3" i="10"/>
  <c r="C35" i="10"/>
  <c r="D35" i="10"/>
  <c r="O3" i="11"/>
  <c r="N3" i="11"/>
  <c r="M3" i="11"/>
  <c r="L3" i="11"/>
  <c r="L4" i="11" s="1"/>
  <c r="K4" i="11"/>
  <c r="J3" i="11"/>
  <c r="I6" i="1" s="1"/>
  <c r="I18" i="1"/>
  <c r="K18" i="1" s="1"/>
  <c r="J18" i="1"/>
  <c r="I5" i="1"/>
  <c r="J5" i="1" s="1"/>
  <c r="I21" i="1"/>
  <c r="K21" i="1" s="1"/>
  <c r="J21" i="1"/>
  <c r="I22" i="1"/>
  <c r="J22" i="1" s="1"/>
  <c r="I20" i="1"/>
  <c r="J20" i="1" s="1"/>
  <c r="I11" i="10"/>
  <c r="I42" i="10" s="1"/>
  <c r="I13" i="10"/>
  <c r="I12" i="10"/>
  <c r="I15" i="10"/>
  <c r="I45" i="10" s="1"/>
  <c r="I21" i="10"/>
  <c r="I50" i="10" s="1"/>
  <c r="I20" i="10"/>
  <c r="I9" i="10"/>
  <c r="I19" i="10"/>
  <c r="I48" i="10" s="1"/>
  <c r="I7" i="10"/>
  <c r="I39" i="10" s="1"/>
  <c r="I18" i="10"/>
  <c r="I6" i="10"/>
  <c r="I17" i="10"/>
  <c r="I46" i="10" s="1"/>
  <c r="I8" i="10"/>
  <c r="I40" i="10" s="1"/>
  <c r="K22" i="1"/>
  <c r="I49" i="10"/>
  <c r="I44" i="10"/>
  <c r="I41" i="10"/>
  <c r="I38" i="10"/>
  <c r="I47" i="10"/>
  <c r="J35" i="10"/>
  <c r="J3" i="10"/>
  <c r="I43" i="10"/>
  <c r="H35" i="10"/>
  <c r="H3" i="10"/>
  <c r="F3" i="10"/>
  <c r="F35" i="10"/>
  <c r="L3" i="10"/>
  <c r="L35" i="10"/>
  <c r="I35" i="10"/>
  <c r="I3" i="10"/>
  <c r="M3" i="10"/>
  <c r="M35" i="10"/>
  <c r="G3" i="10"/>
  <c r="G35" i="10"/>
  <c r="E3" i="10"/>
  <c r="E35" i="10"/>
  <c r="N35" i="10"/>
  <c r="N3" i="10"/>
  <c r="K35" i="10"/>
  <c r="K3" i="10"/>
  <c r="I14" i="1"/>
  <c r="J14" i="1"/>
  <c r="I7" i="1"/>
  <c r="I12" i="1"/>
  <c r="J12" i="1"/>
  <c r="I16" i="1"/>
  <c r="I10" i="1"/>
  <c r="J10" i="1"/>
  <c r="I13" i="1"/>
  <c r="J13" i="1" s="1"/>
  <c r="I17" i="1"/>
  <c r="J17" i="1"/>
  <c r="I11" i="1"/>
  <c r="I15" i="1"/>
  <c r="K15" i="1" s="1"/>
  <c r="K17" i="1"/>
  <c r="K12" i="1"/>
  <c r="J43" i="10" s="1"/>
  <c r="J12" i="10" s="1"/>
  <c r="AG12" i="10" s="1"/>
  <c r="I9" i="1"/>
  <c r="J9" i="1"/>
  <c r="K10" i="1"/>
  <c r="K14" i="1"/>
  <c r="I19" i="1"/>
  <c r="J19" i="1"/>
  <c r="L18" i="1"/>
  <c r="K49" i="10" s="1"/>
  <c r="J49" i="10"/>
  <c r="J20" i="10" s="1"/>
  <c r="K13" i="1"/>
  <c r="J44" i="10" s="1"/>
  <c r="J13" i="10" s="1"/>
  <c r="K9" i="1"/>
  <c r="J40" i="10" s="1"/>
  <c r="J8" i="10" s="1"/>
  <c r="L12" i="1"/>
  <c r="M12" i="1" s="1"/>
  <c r="I8" i="1"/>
  <c r="J8" i="1"/>
  <c r="M18" i="1"/>
  <c r="L49" i="10" s="1"/>
  <c r="K19" i="1"/>
  <c r="J50" i="10" s="1"/>
  <c r="J21" i="10" s="1"/>
  <c r="K43" i="10"/>
  <c r="L9" i="1"/>
  <c r="L13" i="1"/>
  <c r="K44" i="10" s="1"/>
  <c r="N18" i="1"/>
  <c r="K8" i="1"/>
  <c r="J39" i="10" s="1"/>
  <c r="J7" i="10" s="1"/>
  <c r="L19" i="1"/>
  <c r="M13" i="1"/>
  <c r="L44" i="10" s="1"/>
  <c r="M9" i="1"/>
  <c r="K40" i="10"/>
  <c r="AF13" i="10"/>
  <c r="L8" i="1"/>
  <c r="N9" i="1"/>
  <c r="O9" i="1" s="1"/>
  <c r="N40" i="10" s="1"/>
  <c r="L40" i="10"/>
  <c r="M8" i="1"/>
  <c r="N8" i="1" s="1"/>
  <c r="K39" i="10"/>
  <c r="M40" i="10"/>
  <c r="AF7" i="10"/>
  <c r="AH23" i="27" l="1"/>
  <c r="AI23" i="27" s="1"/>
  <c r="AJ23" i="27" s="1"/>
  <c r="AG23" i="27"/>
  <c r="AF23" i="27"/>
  <c r="J26" i="27"/>
  <c r="M4" i="11"/>
  <c r="N4" i="11" s="1"/>
  <c r="O4" i="11" s="1"/>
  <c r="K8" i="10"/>
  <c r="K7" i="10"/>
  <c r="N8" i="10"/>
  <c r="N12" i="1"/>
  <c r="L43" i="10"/>
  <c r="O8" i="1"/>
  <c r="N39" i="10" s="1"/>
  <c r="N7" i="10" s="1"/>
  <c r="M39" i="10"/>
  <c r="M7" i="10" s="1"/>
  <c r="L20" i="10"/>
  <c r="L13" i="10"/>
  <c r="L14" i="10" s="1"/>
  <c r="J45" i="10"/>
  <c r="J15" i="10" s="1"/>
  <c r="L14" i="1"/>
  <c r="AG8" i="10"/>
  <c r="AH8" i="10"/>
  <c r="AI8" i="10" s="1"/>
  <c r="AJ8" i="10" s="1"/>
  <c r="AF8" i="10"/>
  <c r="J41" i="10"/>
  <c r="J9" i="10" s="1"/>
  <c r="L10" i="1"/>
  <c r="L39" i="10"/>
  <c r="L7" i="10" s="1"/>
  <c r="AH7" i="10"/>
  <c r="AI7" i="10" s="1"/>
  <c r="AJ7" i="10" s="1"/>
  <c r="AG7" i="10"/>
  <c r="AH21" i="10"/>
  <c r="AI21" i="10" s="1"/>
  <c r="AJ21" i="10" s="1"/>
  <c r="AG21" i="10"/>
  <c r="AF21" i="10"/>
  <c r="AH13" i="10"/>
  <c r="AI13" i="10" s="1"/>
  <c r="AJ13" i="10" s="1"/>
  <c r="AG13" i="10"/>
  <c r="J14" i="10"/>
  <c r="AI14" i="10" s="1"/>
  <c r="AJ14" i="10" s="1"/>
  <c r="L8" i="10"/>
  <c r="M49" i="10"/>
  <c r="M20" i="10" s="1"/>
  <c r="O18" i="1"/>
  <c r="N49" i="10" s="1"/>
  <c r="N20" i="10" s="1"/>
  <c r="K12" i="10"/>
  <c r="AH12" i="10"/>
  <c r="AI12" i="10" s="1"/>
  <c r="AJ12" i="10" s="1"/>
  <c r="AF12" i="10"/>
  <c r="J7" i="1"/>
  <c r="K7" i="1"/>
  <c r="K50" i="10"/>
  <c r="K21" i="10" s="1"/>
  <c r="M19" i="1"/>
  <c r="K20" i="10"/>
  <c r="L17" i="1"/>
  <c r="J48" i="10"/>
  <c r="J19" i="10" s="1"/>
  <c r="N13" i="1"/>
  <c r="K13" i="10"/>
  <c r="K14" i="10" s="1"/>
  <c r="J11" i="1"/>
  <c r="K11" i="1"/>
  <c r="J15" i="1"/>
  <c r="J16" i="1"/>
  <c r="K16" i="1"/>
  <c r="K20" i="1"/>
  <c r="J53" i="10"/>
  <c r="J24" i="10" s="1"/>
  <c r="L22" i="1"/>
  <c r="J52" i="10"/>
  <c r="J23" i="10" s="1"/>
  <c r="L21" i="1"/>
  <c r="K6" i="1"/>
  <c r="J6" i="1"/>
  <c r="L15" i="1"/>
  <c r="J46" i="10"/>
  <c r="J17" i="10" s="1"/>
  <c r="I26" i="10"/>
  <c r="I28" i="10" s="1"/>
  <c r="I37" i="10"/>
  <c r="I55" i="10" s="1"/>
  <c r="I57" i="10" s="1"/>
  <c r="I4" i="11"/>
  <c r="J29" i="27" l="1"/>
  <c r="J28" i="27"/>
  <c r="K52" i="10"/>
  <c r="K23" i="10" s="1"/>
  <c r="M21" i="1"/>
  <c r="J42" i="10"/>
  <c r="J11" i="10" s="1"/>
  <c r="L11" i="1"/>
  <c r="H39" i="10"/>
  <c r="H46" i="10"/>
  <c r="H37" i="10"/>
  <c r="H50" i="10"/>
  <c r="H4" i="11"/>
  <c r="H47" i="10"/>
  <c r="H41" i="10"/>
  <c r="H43" i="10"/>
  <c r="H40" i="10"/>
  <c r="H44" i="10"/>
  <c r="H48" i="10"/>
  <c r="H45" i="10"/>
  <c r="H49" i="10"/>
  <c r="H38" i="10"/>
  <c r="H42" i="10"/>
  <c r="K46" i="10"/>
  <c r="K17" i="10" s="1"/>
  <c r="M15" i="1"/>
  <c r="AF23" i="10"/>
  <c r="AH23" i="10"/>
  <c r="AI23" i="10" s="1"/>
  <c r="AJ23" i="10" s="1"/>
  <c r="AG23" i="10"/>
  <c r="J47" i="10"/>
  <c r="J18" i="10" s="1"/>
  <c r="L16" i="1"/>
  <c r="M17" i="1"/>
  <c r="K48" i="10"/>
  <c r="K19" i="10" s="1"/>
  <c r="J38" i="10"/>
  <c r="J6" i="10" s="1"/>
  <c r="L7" i="1"/>
  <c r="L20" i="1"/>
  <c r="J51" i="10"/>
  <c r="J22" i="10" s="1"/>
  <c r="AH19" i="10"/>
  <c r="AI19" i="10" s="1"/>
  <c r="AJ19" i="10" s="1"/>
  <c r="AG19" i="10"/>
  <c r="AF19" i="10"/>
  <c r="M22" i="1"/>
  <c r="K53" i="10"/>
  <c r="K24" i="10" s="1"/>
  <c r="K41" i="10"/>
  <c r="K9" i="10" s="1"/>
  <c r="K10" i="10" s="1"/>
  <c r="M10" i="1"/>
  <c r="M8" i="10"/>
  <c r="L12" i="10"/>
  <c r="AH17" i="10"/>
  <c r="AI17" i="10" s="1"/>
  <c r="AJ17" i="10" s="1"/>
  <c r="AG17" i="10"/>
  <c r="AF17" i="10"/>
  <c r="J16" i="10"/>
  <c r="AI16" i="10" s="1"/>
  <c r="AJ16" i="10" s="1"/>
  <c r="AG15" i="10"/>
  <c r="AH15" i="10"/>
  <c r="AI15" i="10" s="1"/>
  <c r="AJ15" i="10" s="1"/>
  <c r="AF15" i="10"/>
  <c r="J37" i="10"/>
  <c r="L6" i="1"/>
  <c r="AG24" i="10"/>
  <c r="AH24" i="10"/>
  <c r="AI24" i="10" s="1"/>
  <c r="AJ24" i="10" s="1"/>
  <c r="AF24" i="10"/>
  <c r="M44" i="10"/>
  <c r="M13" i="10" s="1"/>
  <c r="M14" i="10" s="1"/>
  <c r="O13" i="1"/>
  <c r="N44" i="10" s="1"/>
  <c r="N13" i="10" s="1"/>
  <c r="N14" i="10" s="1"/>
  <c r="N19" i="1"/>
  <c r="L50" i="10"/>
  <c r="L21" i="10" s="1"/>
  <c r="J10" i="10"/>
  <c r="AI10" i="10" s="1"/>
  <c r="AJ10" i="10" s="1"/>
  <c r="AG9" i="10"/>
  <c r="AH9" i="10"/>
  <c r="AI9" i="10" s="1"/>
  <c r="AJ9" i="10" s="1"/>
  <c r="AF9" i="10"/>
  <c r="K45" i="10"/>
  <c r="K15" i="10" s="1"/>
  <c r="K16" i="10" s="1"/>
  <c r="M14" i="1"/>
  <c r="M43" i="10"/>
  <c r="M12" i="10" s="1"/>
  <c r="O12" i="1"/>
  <c r="N43" i="10" s="1"/>
  <c r="N12" i="10" s="1"/>
  <c r="O19" i="1" l="1"/>
  <c r="N50" i="10" s="1"/>
  <c r="N21" i="10" s="1"/>
  <c r="M50" i="10"/>
  <c r="M21" i="10" s="1"/>
  <c r="N22" i="1"/>
  <c r="L53" i="10"/>
  <c r="L24" i="10" s="1"/>
  <c r="M11" i="1"/>
  <c r="K42" i="10"/>
  <c r="K11" i="10" s="1"/>
  <c r="N14" i="1"/>
  <c r="L45" i="10"/>
  <c r="L15" i="10" s="1"/>
  <c r="L16" i="10" s="1"/>
  <c r="L41" i="10"/>
  <c r="L9" i="10" s="1"/>
  <c r="L10" i="10" s="1"/>
  <c r="N10" i="1"/>
  <c r="M20" i="1"/>
  <c r="K51" i="10"/>
  <c r="K22" i="10" s="1"/>
  <c r="L48" i="10"/>
  <c r="L19" i="10" s="1"/>
  <c r="N17" i="1"/>
  <c r="H55" i="10"/>
  <c r="AH11" i="10"/>
  <c r="AI11" i="10" s="1"/>
  <c r="AJ11" i="10" s="1"/>
  <c r="AG11" i="10"/>
  <c r="AF11" i="10"/>
  <c r="AF22" i="10"/>
  <c r="AI22" i="10"/>
  <c r="AJ22" i="10" s="1"/>
  <c r="AG22" i="10"/>
  <c r="AH22" i="10" s="1"/>
  <c r="M6" i="1"/>
  <c r="K37" i="10"/>
  <c r="K38" i="10"/>
  <c r="K6" i="10" s="1"/>
  <c r="M7" i="1"/>
  <c r="K47" i="10"/>
  <c r="K18" i="10" s="1"/>
  <c r="M16" i="1"/>
  <c r="L52" i="10"/>
  <c r="L23" i="10" s="1"/>
  <c r="N21" i="1"/>
  <c r="J5" i="10"/>
  <c r="J55" i="10"/>
  <c r="AH6" i="10"/>
  <c r="AI6" i="10" s="1"/>
  <c r="AJ6" i="10" s="1"/>
  <c r="AG6" i="10"/>
  <c r="AF6" i="10"/>
  <c r="AH18" i="10"/>
  <c r="AI18" i="10" s="1"/>
  <c r="AJ18" i="10" s="1"/>
  <c r="AG18" i="10"/>
  <c r="AF18" i="10"/>
  <c r="N15" i="1"/>
  <c r="L46" i="10"/>
  <c r="L17" i="10" s="1"/>
  <c r="G4" i="11"/>
  <c r="G48" i="10"/>
  <c r="G50" i="10"/>
  <c r="G41" i="10"/>
  <c r="G43" i="10"/>
  <c r="G37" i="10"/>
  <c r="G39" i="10"/>
  <c r="G49" i="10"/>
  <c r="G45" i="10"/>
  <c r="G38" i="10"/>
  <c r="G42" i="10"/>
  <c r="G46" i="10"/>
  <c r="G40" i="10"/>
  <c r="G44" i="10"/>
  <c r="G36" i="10"/>
  <c r="G47" i="10"/>
  <c r="J58" i="10" l="1"/>
  <c r="J57" i="10"/>
  <c r="N16" i="1"/>
  <c r="L47" i="10"/>
  <c r="L18" i="10" s="1"/>
  <c r="K55" i="10"/>
  <c r="K58" i="10" s="1"/>
  <c r="K5" i="10"/>
  <c r="K26" i="10" s="1"/>
  <c r="K29" i="10" s="1"/>
  <c r="H57" i="10"/>
  <c r="H56" i="10"/>
  <c r="L51" i="10"/>
  <c r="L22" i="10" s="1"/>
  <c r="N20" i="1"/>
  <c r="M45" i="10"/>
  <c r="M15" i="10" s="1"/>
  <c r="M16" i="10" s="1"/>
  <c r="O14" i="1"/>
  <c r="N45" i="10" s="1"/>
  <c r="N15" i="10" s="1"/>
  <c r="N16" i="10" s="1"/>
  <c r="M53" i="10"/>
  <c r="M24" i="10" s="1"/>
  <c r="O22" i="1"/>
  <c r="N53" i="10" s="1"/>
  <c r="N24" i="10" s="1"/>
  <c r="G55" i="10"/>
  <c r="G56" i="10" s="1"/>
  <c r="M46" i="10"/>
  <c r="M17" i="10" s="1"/>
  <c r="O15" i="1"/>
  <c r="N46" i="10" s="1"/>
  <c r="N17" i="10" s="1"/>
  <c r="AH5" i="10"/>
  <c r="AI5" i="10" s="1"/>
  <c r="AJ5" i="10" s="1"/>
  <c r="AF5" i="10"/>
  <c r="AG5" i="10"/>
  <c r="J26" i="10"/>
  <c r="N6" i="1"/>
  <c r="L37" i="10"/>
  <c r="O17" i="1"/>
  <c r="N48" i="10" s="1"/>
  <c r="N19" i="10" s="1"/>
  <c r="M48" i="10"/>
  <c r="M19" i="10" s="1"/>
  <c r="M41" i="10"/>
  <c r="M9" i="10" s="1"/>
  <c r="M10" i="10" s="1"/>
  <c r="O10" i="1"/>
  <c r="N41" i="10" s="1"/>
  <c r="N9" i="10" s="1"/>
  <c r="N10" i="10" s="1"/>
  <c r="F40" i="10"/>
  <c r="F42" i="10"/>
  <c r="F44" i="10"/>
  <c r="F46" i="10"/>
  <c r="F48" i="10"/>
  <c r="F50" i="10"/>
  <c r="F41" i="10"/>
  <c r="F43" i="10"/>
  <c r="F4" i="11"/>
  <c r="F39" i="10"/>
  <c r="F36" i="10"/>
  <c r="F47" i="10"/>
  <c r="F45" i="10"/>
  <c r="F38" i="10"/>
  <c r="F37" i="10"/>
  <c r="F49" i="10"/>
  <c r="M52" i="10"/>
  <c r="M23" i="10" s="1"/>
  <c r="O21" i="1"/>
  <c r="N52" i="10" s="1"/>
  <c r="N23" i="10" s="1"/>
  <c r="N7" i="1"/>
  <c r="L38" i="10"/>
  <c r="L6" i="10" s="1"/>
  <c r="N11" i="1"/>
  <c r="L42" i="10"/>
  <c r="L11" i="10" s="1"/>
  <c r="O11" i="1" l="1"/>
  <c r="N42" i="10" s="1"/>
  <c r="N11" i="10" s="1"/>
  <c r="M42" i="10"/>
  <c r="M11" i="10" s="1"/>
  <c r="E4" i="11"/>
  <c r="E42" i="10"/>
  <c r="E44" i="10"/>
  <c r="E46" i="10"/>
  <c r="E48" i="10"/>
  <c r="E50" i="10"/>
  <c r="E41" i="10"/>
  <c r="E43" i="10"/>
  <c r="E39" i="10"/>
  <c r="E36" i="10"/>
  <c r="E47" i="10"/>
  <c r="E40" i="10"/>
  <c r="E45" i="10"/>
  <c r="E49" i="10"/>
  <c r="E38" i="10"/>
  <c r="E37" i="10"/>
  <c r="L55" i="10"/>
  <c r="L58" i="10" s="1"/>
  <c r="L5" i="10"/>
  <c r="L26" i="10" s="1"/>
  <c r="L29" i="10" s="1"/>
  <c r="M47" i="10"/>
  <c r="M18" i="10" s="1"/>
  <c r="O16" i="1"/>
  <c r="N47" i="10" s="1"/>
  <c r="N18" i="10" s="1"/>
  <c r="O7" i="1"/>
  <c r="N38" i="10" s="1"/>
  <c r="N6" i="10" s="1"/>
  <c r="M38" i="10"/>
  <c r="M6" i="10" s="1"/>
  <c r="F55" i="10"/>
  <c r="F56" i="10" s="1"/>
  <c r="O6" i="1"/>
  <c r="N37" i="10" s="1"/>
  <c r="M37" i="10"/>
  <c r="M51" i="10"/>
  <c r="M22" i="10" s="1"/>
  <c r="O20" i="1"/>
  <c r="N51" i="10" s="1"/>
  <c r="N22" i="10" s="1"/>
  <c r="J28" i="10"/>
  <c r="J29" i="10"/>
  <c r="E55" i="10" l="1"/>
  <c r="E56" i="10" s="1"/>
  <c r="M55" i="10"/>
  <c r="M58" i="10" s="1"/>
  <c r="M5" i="10"/>
  <c r="M26" i="10" s="1"/>
  <c r="M29" i="10" s="1"/>
  <c r="D50" i="10"/>
  <c r="D41" i="10"/>
  <c r="D43" i="10"/>
  <c r="D37" i="10"/>
  <c r="D39" i="10"/>
  <c r="D49" i="10"/>
  <c r="D36" i="10"/>
  <c r="D45" i="10"/>
  <c r="D4" i="11"/>
  <c r="D47" i="10"/>
  <c r="D40" i="10"/>
  <c r="D44" i="10"/>
  <c r="D48" i="10"/>
  <c r="D42" i="10"/>
  <c r="D46" i="10"/>
  <c r="D38" i="10"/>
  <c r="N55" i="10"/>
  <c r="N58" i="10" s="1"/>
  <c r="N5" i="10"/>
  <c r="N26" i="10" s="1"/>
  <c r="N29" i="10" s="1"/>
  <c r="C39" i="10" l="1"/>
  <c r="C49" i="10"/>
  <c r="C36" i="10"/>
  <c r="C45" i="10"/>
  <c r="C4" i="11"/>
  <c r="C47" i="10"/>
  <c r="C38" i="10"/>
  <c r="C40" i="10"/>
  <c r="C42" i="10"/>
  <c r="C44" i="10"/>
  <c r="C48" i="10"/>
  <c r="C41" i="10"/>
  <c r="C37" i="10"/>
  <c r="C46" i="10"/>
  <c r="C43" i="10"/>
  <c r="C50" i="10"/>
  <c r="D55" i="10"/>
  <c r="D56" i="10" s="1"/>
  <c r="C55" i="10" l="1"/>
  <c r="C56" i="10" s="1"/>
</calcChain>
</file>

<file path=xl/comments1.xml><?xml version="1.0" encoding="utf-8"?>
<comments xmlns="http://schemas.openxmlformats.org/spreadsheetml/2006/main">
  <authors>
    <author>Bohan, Dane</author>
  </authors>
  <commentList>
    <comment ref="AE15" authorId="0" shapeId="0">
      <text>
        <r>
          <rPr>
            <b/>
            <sz val="9"/>
            <color indexed="81"/>
            <rFont val="Tahoma"/>
            <family val="2"/>
          </rPr>
          <t>AER:</t>
        </r>
        <r>
          <rPr>
            <sz val="9"/>
            <color indexed="81"/>
            <rFont val="Tahoma"/>
            <family val="2"/>
          </rPr>
          <t xml:space="preserve">
this labour category was formerly known as 'Electrical Inspector' - TN Reg proposal 19-24. p.209.</t>
        </r>
      </text>
    </comment>
    <comment ref="AE16" authorId="0" shapeId="0">
      <text>
        <r>
          <rPr>
            <b/>
            <sz val="9"/>
            <color indexed="81"/>
            <rFont val="Tahoma"/>
            <family val="2"/>
          </rPr>
          <t>AER:</t>
        </r>
        <r>
          <rPr>
            <sz val="9"/>
            <color indexed="81"/>
            <rFont val="Tahoma"/>
            <family val="2"/>
          </rPr>
          <t xml:space="preserve">
For purposes of adding FW vehicle allowance only</t>
        </r>
      </text>
    </comment>
  </commentList>
</comments>
</file>

<file path=xl/comments2.xml><?xml version="1.0" encoding="utf-8"?>
<comments xmlns="http://schemas.openxmlformats.org/spreadsheetml/2006/main">
  <authors>
    <author>Bohan, Dane</author>
  </authors>
  <commentList>
    <comment ref="AE15" authorId="0" shapeId="0">
      <text>
        <r>
          <rPr>
            <b/>
            <sz val="9"/>
            <color indexed="81"/>
            <rFont val="Tahoma"/>
            <family val="2"/>
          </rPr>
          <t>AER:</t>
        </r>
        <r>
          <rPr>
            <sz val="9"/>
            <color indexed="81"/>
            <rFont val="Tahoma"/>
            <family val="2"/>
          </rPr>
          <t xml:space="preserve">
this labour category was formerly known as 'Electrical Inspector' - TN Reg proposal 19-24. p.209.</t>
        </r>
      </text>
    </comment>
  </commentList>
</comments>
</file>

<file path=xl/sharedStrings.xml><?xml version="1.0" encoding="utf-8"?>
<sst xmlns="http://schemas.openxmlformats.org/spreadsheetml/2006/main" count="322" uniqueCount="150">
  <si>
    <t>Apprentices</t>
  </si>
  <si>
    <t>LABOUR</t>
  </si>
  <si>
    <t>Apprentice</t>
  </si>
  <si>
    <t>Cable jointer</t>
  </si>
  <si>
    <t>Customer connections - commercial metering</t>
  </si>
  <si>
    <t>Customer connections - service crew</t>
  </si>
  <si>
    <t>Designer</t>
  </si>
  <si>
    <t>Distribution electrical technician</t>
  </si>
  <si>
    <t>Distribution linesman</t>
  </si>
  <si>
    <t>Distribution linesman - live line</t>
  </si>
  <si>
    <t>Distribution operator</t>
  </si>
  <si>
    <t>Field services co-ordinator</t>
  </si>
  <si>
    <t>Labourer - overhead</t>
  </si>
  <si>
    <t>Meter reader</t>
  </si>
  <si>
    <t>Pole tester</t>
  </si>
  <si>
    <t>Project Manager</t>
  </si>
  <si>
    <t>Field Services Officer</t>
  </si>
  <si>
    <t>Field Services Coordinator</t>
  </si>
  <si>
    <t>Electrical Technician</t>
  </si>
  <si>
    <t>Distribution Operator</t>
  </si>
  <si>
    <t>Live Lineworker</t>
  </si>
  <si>
    <t>Lineworker</t>
  </si>
  <si>
    <t>Meter Reader</t>
  </si>
  <si>
    <t>Service Connection Electrician</t>
  </si>
  <si>
    <t>Telstra Pole Tester/Jointer</t>
  </si>
  <si>
    <t>Commercial Metering Officer</t>
  </si>
  <si>
    <t>Utilisation</t>
  </si>
  <si>
    <t>Year 1</t>
  </si>
  <si>
    <t>Year 3</t>
  </si>
  <si>
    <t>Year 4</t>
  </si>
  <si>
    <t>Year 5</t>
  </si>
  <si>
    <t>Year 6</t>
  </si>
  <si>
    <t>Year 7</t>
  </si>
  <si>
    <t>Current</t>
  </si>
  <si>
    <t>2012-13</t>
  </si>
  <si>
    <t>Year -1</t>
  </si>
  <si>
    <t>Year -2</t>
  </si>
  <si>
    <t>2011-12</t>
  </si>
  <si>
    <t>2013-14</t>
  </si>
  <si>
    <t>General</t>
  </si>
  <si>
    <t>Inflation Rate (f)</t>
  </si>
  <si>
    <t>AER Published</t>
  </si>
  <si>
    <t>Utilised Hours</t>
  </si>
  <si>
    <t>Chargible Hour</t>
  </si>
  <si>
    <t>CPI</t>
  </si>
  <si>
    <t>Movement</t>
  </si>
  <si>
    <t>Variance</t>
  </si>
  <si>
    <t>Budget Hours</t>
  </si>
  <si>
    <t>Asset Inspector</t>
  </si>
  <si>
    <t xml:space="preserve">AER Published </t>
  </si>
  <si>
    <t>2019-20</t>
  </si>
  <si>
    <t>2020-21</t>
  </si>
  <si>
    <t>2021-22</t>
  </si>
  <si>
    <t>2022-23</t>
  </si>
  <si>
    <t>2023-24</t>
  </si>
  <si>
    <t>Asset inspector</t>
  </si>
  <si>
    <t>2017/18 Salary inc On-Cost</t>
  </si>
  <si>
    <t>2017-18</t>
  </si>
  <si>
    <t>2018-19</t>
  </si>
  <si>
    <t>General Administration</t>
  </si>
  <si>
    <t>2014-15</t>
  </si>
  <si>
    <t>2015-16</t>
  </si>
  <si>
    <t>2016-17</t>
  </si>
  <si>
    <t>Model Details</t>
  </si>
  <si>
    <t>Model Name:</t>
  </si>
  <si>
    <t>TasNetworks (Quoted Service Labour Rate Model)</t>
  </si>
  <si>
    <t>$Nominal</t>
  </si>
  <si>
    <t xml:space="preserve">Forecast </t>
  </si>
  <si>
    <t>R19 - $Nominal</t>
  </si>
  <si>
    <t>R19 $2018-19 Real</t>
  </si>
  <si>
    <t>$2018-19 Real</t>
  </si>
  <si>
    <t>2012 - 2017</t>
  </si>
  <si>
    <t>2019 - 2024</t>
  </si>
  <si>
    <t>2017 - 2018</t>
  </si>
  <si>
    <t>Year -3</t>
  </si>
  <si>
    <t>Year -4</t>
  </si>
  <si>
    <t>Year -5</t>
  </si>
  <si>
    <t>Year -6</t>
  </si>
  <si>
    <t>Cumulative CPI from 2018-19</t>
  </si>
  <si>
    <t>$2018/19 
CPI</t>
  </si>
  <si>
    <t>2017-18 Rate</t>
  </si>
  <si>
    <t>$2018/19 Real with Real Labour escalator</t>
  </si>
  <si>
    <t>Real Labour Cost Ecalation Factor (Jacobs Report)</t>
  </si>
  <si>
    <t>Engineer</t>
  </si>
  <si>
    <t>Senior engineer</t>
  </si>
  <si>
    <t>Average* Labour Rate - $18/19 Real</t>
  </si>
  <si>
    <t>Average* Labour Rate $nominal</t>
  </si>
  <si>
    <t>*excluding new rates</t>
  </si>
  <si>
    <t>Average</t>
  </si>
  <si>
    <t xml:space="preserve">Average </t>
  </si>
  <si>
    <t>AER draft decision - consideration of TN-Quoted Services Labour Rates Model</t>
  </si>
  <si>
    <t>AER Inputs</t>
  </si>
  <si>
    <t>WACC</t>
  </si>
  <si>
    <t>AER Methodology</t>
  </si>
  <si>
    <t>Technical Specialist</t>
  </si>
  <si>
    <t>MJ labour category</t>
  </si>
  <si>
    <t>Field worker</t>
  </si>
  <si>
    <t>Senior Engineer</t>
  </si>
  <si>
    <t>inflated to $2019-20</t>
  </si>
  <si>
    <t>AER Labour category - per AER 17-19 decision (see draft decision p16-14,16-15)</t>
  </si>
  <si>
    <t>Field Worker</t>
  </si>
  <si>
    <t>Administration</t>
  </si>
  <si>
    <t>Approve TN proposed labour rate?</t>
  </si>
  <si>
    <t>Change in CPI</t>
  </si>
  <si>
    <t>AER Substituted labour rate (raw + on-cost)</t>
  </si>
  <si>
    <t>Maximum labour rate (gross up by OH less WACC) - inclusive of OH</t>
  </si>
  <si>
    <t>1. Consider Base labour + on-costs - consider TN proposed ‘base + on-costs’ against the equivalent MJ labour cost (raw +on-cost) and approve or not approve (and hence substitute the MJ rate).</t>
  </si>
  <si>
    <t>AER calculations are in 'Outputs' - column AE onwards</t>
  </si>
  <si>
    <t>TN labour rates in its quoted services model include on-costs but not overheads - confirmed in TN response to Information Request #033</t>
  </si>
  <si>
    <t>Comparisons are to TN's nominal figures as these are the ones included in the Tariff Structure Statement for approval.</t>
  </si>
  <si>
    <t>Marsden Jacob maximum labour rates for TN - base plus on-costs, $2018-19</t>
  </si>
  <si>
    <t>Marsden Jacob recommended overhead rate*</t>
  </si>
  <si>
    <t>* Marsden Jacob additional vehicle allowance for Field Worker (p.7)</t>
  </si>
  <si>
    <t>2. Consider overheads (inclusive of margin) - Overheads for a quoted service must be no more than 61 per cent (the MJ recommended maximum OH rate) less Margin (MJ recommended that margin be considered part of OH), when applied to the approved labour rates for ‘base labour + on-costs’.</t>
  </si>
  <si>
    <t>Distribution electrical technician - Including Vehicle</t>
  </si>
  <si>
    <t>Distribution operator - Including Vehicle</t>
  </si>
  <si>
    <t>Asset inspector - including vehicle</t>
  </si>
  <si>
    <t>TasNetworks Revised Proposal</t>
  </si>
  <si>
    <t>Added $20 vehicle allowance</t>
  </si>
  <si>
    <t>Reveted back to original proposal based on Sankofa consulting's report</t>
  </si>
  <si>
    <t>Item</t>
  </si>
  <si>
    <t>Sheet \ Location</t>
  </si>
  <si>
    <t>Comment</t>
  </si>
  <si>
    <t xml:space="preserve">Outputs </t>
  </si>
  <si>
    <t>rows 10, 14, &amp; 16</t>
  </si>
  <si>
    <t>added additional rows for skills set to include vehicle allowance</t>
  </si>
  <si>
    <t>Outputs</t>
  </si>
  <si>
    <t xml:space="preserve">AI5:AK24 </t>
  </si>
  <si>
    <t>Revised proposal labour rates and commentary</t>
  </si>
  <si>
    <t>TasNetworks comments</t>
  </si>
  <si>
    <t>Removed tab</t>
  </si>
  <si>
    <t>Average Salary</t>
  </si>
  <si>
    <t>AER FD - copy of 'Outputs' sheet in TN revised proposal</t>
  </si>
  <si>
    <t>FD WACC</t>
  </si>
  <si>
    <t>Marsden Jacob recommended overhead rate</t>
  </si>
  <si>
    <t>MJ report - page 5</t>
  </si>
  <si>
    <t>MJ report - page 6</t>
  </si>
  <si>
    <t>Plus on-costs (MJ Tas rate - 43.46%)</t>
  </si>
  <si>
    <t>grossed up by OH less margin</t>
  </si>
  <si>
    <t>Escalated to $19-20</t>
  </si>
  <si>
    <t>Model is from TN's revised proposal - TN-Quoted Services Labour Rates Model.</t>
  </si>
  <si>
    <t>worksheets ' AER methodology and inputs; and Outputs' have been copied and renamed to include the prefix 'AER FD'</t>
  </si>
  <si>
    <t>AER Inputs for Final Decision</t>
  </si>
  <si>
    <t>AER Final Decision (final WACC)</t>
  </si>
  <si>
    <t>1. As the approved maximum labour rates (inclusive of OH) are also net of the final margin for quoted services the final labour rates have been updated for our final WACC - see 'AER FD Outputs' - Column AL</t>
  </si>
  <si>
    <t>2. Calculation of AER's Final Administation Labour rate</t>
  </si>
  <si>
    <t>Administration rate (raw) of highest jurisdiction in MJ report (ACT - $18-19)</t>
  </si>
  <si>
    <t>Final decision is to calculate based on highest jurisdiction in Marsden Jacob (MJ) report rather than lowest</t>
  </si>
  <si>
    <t>3. AER FD administration labour rate updated in 'AER FD Outputs' - AL21</t>
  </si>
  <si>
    <t xml:space="preserve">AER FINAL DECISION - Quoted Services Labour rates - April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</si>
</sst>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1">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General_)"/>
    <numFmt numFmtId="166" formatCode="#,##0.0_);\(#,##0.0\)"/>
    <numFmt numFmtId="167" formatCode="#,##0.0"/>
    <numFmt numFmtId="168" formatCode="0.0%"/>
    <numFmt numFmtId="169" formatCode="&quot;$&quot;#,##0_);\(&quot;$&quot;#,##0\);&quot;$&quot;#,##0_)"/>
    <numFmt numFmtId="170" formatCode="#,##0\x_);\(#,##0\x\);#,##0\x_)"/>
    <numFmt numFmtId="171" formatCode="#,##0_);\(#,##0\);#,##0_)"/>
    <numFmt numFmtId="172" formatCode="#,##0%_);\(#,##0%\);#,##0%_)"/>
    <numFmt numFmtId="173" formatCode="###0_);\(###0\);###0_)"/>
    <numFmt numFmtId="174" formatCode="_(&quot;$&quot;#,##0_);\(&quot;$&quot;#,##0\);_(&quot;-&quot;_)"/>
    <numFmt numFmtId="175" formatCode="d/m/yy"/>
    <numFmt numFmtId="176" formatCode="_(#,##0\x_);\(#,##0\x\);_(&quot;-&quot;_)"/>
    <numFmt numFmtId="177" formatCode="_(#,##0_);\(#,##0\);_(&quot;-&quot;_)"/>
    <numFmt numFmtId="178" formatCode="_(#,##0%_);\(#,##0%\);_(&quot;-&quot;_)"/>
    <numFmt numFmtId="179" formatCode="_(###0_);\(###0\);_(###0_)"/>
    <numFmt numFmtId="180" formatCode="_)d/m/yy_)"/>
    <numFmt numFmtId="181" formatCode="0;\(0\);&quot;-&quot;"/>
    <numFmt numFmtId="182" formatCode="#,##0;\(#,##0\)"/>
    <numFmt numFmtId="183" formatCode="#,##0;\-#,##0;\-"/>
    <numFmt numFmtId="184" formatCode="&quot;$&quot;#,##0.0;[Red]\(&quot;$&quot;#,##0.0\)"/>
    <numFmt numFmtId="185" formatCode="_(0.0%_);\(0.0%\);&quot;-&quot;"/>
    <numFmt numFmtId="186" formatCode="_(\ #,##0_);\(#,##0\);_(\ &quot;-&quot;_);"/>
    <numFmt numFmtId="187" formatCode="_(\ #,##0.0_);\(#,##0.0\);_(\ &quot;-&quot;_);"/>
    <numFmt numFmtId="188" formatCode="dd\ mmm\ yy"/>
    <numFmt numFmtId="189" formatCode="_(\ #,##0_);\(#,##0\);&quot;-&quot;;@"/>
    <numFmt numFmtId="190" formatCode="_-* #,##0.00_-;\(#,##0.00\);_-* &quot;-&quot;_-"/>
    <numFmt numFmtId="191" formatCode="#,##0.000"/>
    <numFmt numFmtId="192" formatCode="&quot;$&quot;#,##0.00;\(&quot;$&quot;#,##0.00\)"/>
    <numFmt numFmtId="193" formatCode="&quot;$&quot;\ #,##0.00;\-&quot;$&quot;\ #,##0.00;&quot;$&quot;\ 0.00;@"/>
    <numFmt numFmtId="194" formatCode="0.0"/>
    <numFmt numFmtId="195" formatCode="dd\ mmm\ yyyy"/>
    <numFmt numFmtId="196" formatCode="mmm\ yy"/>
    <numFmt numFmtId="197" formatCode="0.000"/>
    <numFmt numFmtId="198" formatCode="0.0000"/>
    <numFmt numFmtId="199" formatCode="_(&quot;$&quot;* #,##0_);[Red]_(&quot;$&quot;* \(#,##0\);_(&quot;$&quot;* &quot;-&quot;??_);_(@_)"/>
    <numFmt numFmtId="200" formatCode="&quot;$&quot;#,##0.00000"/>
    <numFmt numFmtId="201" formatCode="_-* #,##0_-;\(#,##0\);_-* &quot;-&quot;_-"/>
    <numFmt numFmtId="202" formatCode="_(* &quot;$&quot;#,##0_)_;;_(* \(&quot;$&quot;#,##0\)_;;_(* &quot;$&quot;#,##0_)_;"/>
    <numFmt numFmtId="203" formatCode="dd/mm/yy__;"/>
    <numFmt numFmtId="204" formatCode="_(* #,##0\x_)_;;_(* \(#,##0\x\)_;;_(* #,##0\x_)_;"/>
    <numFmt numFmtId="205" formatCode="_(* #,##0_)_;;_(* \(#,##0\)_;;_(* #,##0_)_;"/>
    <numFmt numFmtId="206" formatCode="_(* #,##0%_)_;;_(* \(#,##0%\)_;;_(* #,##0%_)_;"/>
    <numFmt numFmtId="207" formatCode="###0_)_;;\(###0\)_;;###0_)_;"/>
    <numFmt numFmtId="208" formatCode="0."/>
    <numFmt numFmtId="209" formatCode="#,##0.0;\(#,##0.0\)"/>
    <numFmt numFmtId="210" formatCode="_(\ #,##0.0_);_(\ \(#,##0.0\);_(* &quot;-&quot;??_);_(@_)"/>
    <numFmt numFmtId="211" formatCode="#,##0.00_ ;[Red]\ \(#,##0.00\);\ \-_)"/>
    <numFmt numFmtId="212" formatCode="#,##0_ ;[Red]\ \(#,##0\);\ \-_)"/>
    <numFmt numFmtId="213" formatCode="0.00%;\(0.00%\)"/>
    <numFmt numFmtId="214" formatCode="0.0_)%\(0.0%\);\-"/>
    <numFmt numFmtId="215" formatCode="_(* &quot;$&quot;#,##0_)_;;[Blue]_(* \(&quot;$&quot;#,##0\)_;;_(* &quot;$&quot;#,##0_)_;"/>
    <numFmt numFmtId="216" formatCode="_(* #,##0\x_)_;;[Blue]_(* \(#,##0\x\)_;;_(* #,##0\x_)_;"/>
    <numFmt numFmtId="217" formatCode="_(* #,##0_)_;;[Blue]_(* \(#,##0\)_;;_(* #,##0_)_;"/>
    <numFmt numFmtId="218" formatCode="_(* #,##0%_)_;;[Blue]_(* \(#,##0%\)_;;_(* #,##0%_)_;"/>
    <numFmt numFmtId="219" formatCode="#,##0_);[Blue]\(#,##0\);#,##0_)"/>
    <numFmt numFmtId="220" formatCode="#.0#\x"/>
    <numFmt numFmtId="221" formatCode="#.0\x"/>
    <numFmt numFmtId="222" formatCode="000"/>
    <numFmt numFmtId="223" formatCode="\C\R000"/>
    <numFmt numFmtId="224" formatCode="0.0\x_);&quot;nmf&quot;_)"/>
    <numFmt numFmtId="225" formatCode="#\x"/>
    <numFmt numFmtId="226" formatCode="&quot;Yes&quot;;[Red]&quot;Error&quot;;&quot;No&quot;;[Red]&quot;Error&quot;"/>
    <numFmt numFmtId="227" formatCode="_-* #,##0_-;\-* #,##0_-;_-* &quot;-&quot;??_-;_-@_-"/>
    <numFmt numFmtId="228" formatCode="_-* #,##0.00_-;[Red]\(#,##0.00\)_-;_-* &quot;-&quot;??_-;_-@_-"/>
    <numFmt numFmtId="229" formatCode="#,##0.00_);\(#,##0.00\);\-"/>
    <numFmt numFmtId="230" formatCode="#,##0_);\(#,##0\);\-"/>
    <numFmt numFmtId="231" formatCode="#,##0.00%_);\(#,##0.00%\);\-"/>
    <numFmt numFmtId="232" formatCode="#,##0.0%_);\(#,##0.0%\);\-"/>
    <numFmt numFmtId="233" formatCode="#,##0.0\x_);\(#,##0.0\x\);\-"/>
    <numFmt numFmtId="234" formatCode="dd/mm/yy"/>
    <numFmt numFmtId="235" formatCode="_(* #,##0.0_);_(* \(#,##0.0\);_(* &quot;-&quot;?_);@_)"/>
    <numFmt numFmtId="236" formatCode="&quot;Warning&quot;;&quot;Warning&quot;;&quot;OK&quot;"/>
    <numFmt numFmtId="237" formatCode="0.000_)"/>
    <numFmt numFmtId="238" formatCode="_(* #,##0.00_);_(* \(#,##0.00\);_(* &quot;-&quot;??_);_(@_)"/>
    <numFmt numFmtId="239" formatCode="_(&quot;Rp.&quot;* #,##0_);_(&quot;Rp.&quot;* \(#,##0\);_(&quot;Rp.&quot;* &quot;-&quot;_);_(@_)"/>
    <numFmt numFmtId="240" formatCode="00000"/>
    <numFmt numFmtId="241" formatCode="&quot;$&quot;#,##0_%_);\(&quot;$&quot;#,##0\)_%;&quot;$&quot;#,##0_%_);@_%_)"/>
    <numFmt numFmtId="242" formatCode="_(&quot;$&quot;* #,##0.00_);_(&quot;$&quot;* \(#,##0.00\);_(&quot;$&quot;* &quot;-&quot;??_);_(@_)"/>
    <numFmt numFmtId="243" formatCode="&quot;C$&quot;_-0.00"/>
    <numFmt numFmtId="244" formatCode="&quot;€&quot;_-0.00"/>
    <numFmt numFmtId="245" formatCode="&quot;P&quot;_-0.0"/>
    <numFmt numFmtId="246" formatCode="&quot;£&quot;_-0.00"/>
    <numFmt numFmtId="247" formatCode="&quot;US&quot;&quot;$&quot;_-0.00"/>
    <numFmt numFmtId="248" formatCode="&quot;$&quot;#,##0.00_);[Red]\(&quot;$&quot;#,##0.00\)"/>
    <numFmt numFmtId="249" formatCode="#,##0.00000;[Red]\-#,##0.00000"/>
    <numFmt numFmtId="250" formatCode="mmm\-d\-yyyy"/>
    <numFmt numFmtId="251" formatCode="mmm\-yyyy"/>
    <numFmt numFmtId="252" formatCode="m/d/yy_%_)"/>
    <numFmt numFmtId="253" formatCode="mmm\-yy_*"/>
    <numFmt numFmtId="254" formatCode="_-* #,##0\ _D_M_-;\-* #,##0\ _D_M_-;_-* &quot;-&quot;\ _D_M_-;_-@_-"/>
    <numFmt numFmtId="255" formatCode="_-* #,##0.00\ _D_M_-;\-* #,##0.00\ _D_M_-;_-* &quot;-&quot;??\ _D_M_-;_-@_-"/>
    <numFmt numFmtId="256" formatCode="&quot;$&quot;#,##0\ ;\(&quot;$&quot;#,##0\)"/>
    <numFmt numFmtId="257" formatCode="0_%_);\(0\)_%;0_%_);@_%_)"/>
    <numFmt numFmtId="258" formatCode="&quot;Cal Mth&quot;\ 0"/>
    <numFmt numFmtId="259" formatCode="_([$€-2]* #,##0.00_);_([$€-2]* \(#,##0.00\);_([$€-2]* &quot;-&quot;??_)"/>
    <numFmt numFmtId="260" formatCode="0_);[Red]\(0\)"/>
    <numFmt numFmtId="261" formatCode="0.00_);[Red]\(0.00\)"/>
    <numFmt numFmtId="262" formatCode="0.0000_);[Red]\(0.0000\)"/>
    <numFmt numFmtId="263" formatCode="#,##0_-;\ \(#,##0\);_-* &quot;-&quot;??;_-@_-"/>
    <numFmt numFmtId="264" formatCode="_(* #,##0_);_(* \(#,##0\);_(* &quot;-&quot;??_);_(@_)"/>
    <numFmt numFmtId="265" formatCode="&quot;Rp.&quot;#,##0.00_);\(&quot;Rp.&quot;#,##0.00\)"/>
    <numFmt numFmtId="266" formatCode="0.0\%_);\(0.0\%\);0.0\%_);@_%_)"/>
    <numFmt numFmtId="267" formatCode="_-* #,##0.0_-;* \-#,##0.0_-;_-\ * &quot;-&quot;??_-;_-@_-"/>
    <numFmt numFmtId="268" formatCode=";;;"/>
    <numFmt numFmtId="269" formatCode="#,##0.000_);\(#,##0.000\);\-_)"/>
    <numFmt numFmtId="270" formatCode="0.00%;_*\(0.00\)%"/>
    <numFmt numFmtId="271" formatCode="#,##0.0_);\(#,##0.0\);\-"/>
    <numFmt numFmtId="272" formatCode="0\ &quot;Qtr(s)&quot;"/>
    <numFmt numFmtId="273" formatCode="#,##0.0000_);\(#,##0.0000\);\-"/>
    <numFmt numFmtId="274" formatCode="0.00%_);\(0.00%\);\-_%_)"/>
    <numFmt numFmtId="275" formatCode="?.?,,_);[Red]\(?.?,,\)"/>
    <numFmt numFmtId="276" formatCode="[$-C09]dd\-mmm\-yy;@"/>
    <numFmt numFmtId="277" formatCode="_-* #,##0.0_-;\(\ #,##0.0\)"/>
    <numFmt numFmtId="278" formatCode="#,##0.00;\(#,##0.00\)"/>
    <numFmt numFmtId="279" formatCode="0%_);\(0%\)"/>
    <numFmt numFmtId="280" formatCode="0.00%_);\(0.00\)%;\-"/>
    <numFmt numFmtId="281" formatCode="#,##0;[Red]\(#,##0.0\)"/>
    <numFmt numFmtId="282" formatCode="#,##0_ ;[Red]\(#,##0\)\ "/>
    <numFmt numFmtId="283" formatCode="0.00_)"/>
    <numFmt numFmtId="284" formatCode="#,##0.0_);[Red]\(#,##0.0\)"/>
    <numFmt numFmtId="285" formatCode="#,##0_);\(#,##0\);\-_)"/>
    <numFmt numFmtId="286" formatCode="[&lt;1000]\ 0_);[&gt;1000]\ dd\-mmm\-yy;General"/>
    <numFmt numFmtId="287" formatCode="#,##0_*;\(#,##0\);0_*;@_)"/>
    <numFmt numFmtId="288" formatCode="#,##0_ ;\(#,##0\)_-;&quot;-&quot;"/>
    <numFmt numFmtId="289" formatCode="#,##0;[Red]\ \ \(#,##0\)"/>
    <numFmt numFmtId="290" formatCode="_-* #,##0\ &quot;DM&quot;_-;\-* #,##0\ &quot;DM&quot;_-;_-* &quot;-&quot;\ &quot;DM&quot;_-;_-@_-"/>
    <numFmt numFmtId="291" formatCode="_-* #,##0.00\ &quot;DM&quot;_-;\-* #,##0.00\ &quot;DM&quot;_-;_-* &quot;-&quot;??\ &quot;DM&quot;_-;_-@_-"/>
    <numFmt numFmtId="292" formatCode="yyyy&quot;A&quot;"/>
    <numFmt numFmtId="293" formatCode="yyyy&quot;E&quot;"/>
    <numFmt numFmtId="294" formatCode="0\ \ ;\(0\)\ \ \ "/>
    <numFmt numFmtId="295" formatCode="0&quot;E&quot;"/>
    <numFmt numFmtId="296" formatCode="#&quot; Yr &quot;##&quot; Mth&quot;"/>
    <numFmt numFmtId="297" formatCode="[$$-C09]#,##0;\-[$$-C09]#,##0"/>
    <numFmt numFmtId="298" formatCode="&quot;$&quot;#,##0.00"/>
  </numFmts>
  <fonts count="23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b/>
      <sz val="10"/>
      <color indexed="8"/>
      <name val="Calibri"/>
      <family val="2"/>
    </font>
    <font>
      <sz val="10"/>
      <color indexed="8"/>
      <name val="Calibri"/>
      <family val="2"/>
    </font>
    <font>
      <u/>
      <sz val="11"/>
      <color theme="10"/>
      <name val="Calibri"/>
      <family val="2"/>
      <scheme val="minor"/>
    </font>
    <font>
      <b/>
      <sz val="11"/>
      <color indexed="8"/>
      <name val="Calibri"/>
      <family val="2"/>
    </font>
    <font>
      <sz val="11"/>
      <color indexed="8"/>
      <name val="Calibri"/>
      <family val="2"/>
    </font>
    <font>
      <sz val="10"/>
      <name val="Helv"/>
      <charset val="204"/>
    </font>
    <font>
      <sz val="14"/>
      <name val="System"/>
      <family val="2"/>
    </font>
    <font>
      <sz val="10"/>
      <name val="Times New Roman"/>
      <family val="1"/>
    </font>
    <font>
      <sz val="10"/>
      <name val="Courier"/>
      <family val="3"/>
    </font>
    <font>
      <sz val="8"/>
      <name val="Arial"/>
      <family val="2"/>
    </font>
    <font>
      <sz val="11"/>
      <name val="Arial"/>
      <family val="2"/>
    </font>
    <font>
      <sz val="9"/>
      <name val="Times New Roman"/>
      <family val="1"/>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9"/>
      <name val="Arial"/>
      <family val="2"/>
    </font>
    <font>
      <sz val="9"/>
      <name val="AGaramond"/>
    </font>
    <font>
      <sz val="8"/>
      <color indexed="60"/>
      <name val="Arial"/>
      <family val="2"/>
    </font>
    <font>
      <sz val="10"/>
      <color indexed="12"/>
      <name val="Arial"/>
      <family val="2"/>
    </font>
    <font>
      <sz val="8"/>
      <color indexed="48"/>
      <name val="Arial"/>
      <family val="2"/>
    </font>
    <font>
      <sz val="8"/>
      <color indexed="12"/>
      <name val="Helvetica-Narrow"/>
      <family val="2"/>
    </font>
    <font>
      <sz val="8"/>
      <name val="Times New Roman"/>
      <family val="1"/>
    </font>
    <font>
      <sz val="10"/>
      <color indexed="10"/>
      <name val="Century Gothic"/>
      <family val="2"/>
    </font>
    <font>
      <b/>
      <sz val="8"/>
      <name val="Arial"/>
      <family val="2"/>
    </font>
    <font>
      <b/>
      <sz val="8"/>
      <color indexed="29"/>
      <name val="Arial"/>
      <family val="2"/>
    </font>
    <font>
      <sz val="10"/>
      <name val="Helvetica"/>
    </font>
    <font>
      <sz val="10"/>
      <name val="Palatino"/>
    </font>
    <font>
      <b/>
      <sz val="11"/>
      <color indexed="55"/>
      <name val="Arial"/>
      <family val="2"/>
    </font>
    <font>
      <sz val="10"/>
      <name val="dutch801 bt"/>
    </font>
    <font>
      <sz val="8"/>
      <name val="Verdana"/>
      <family val="2"/>
    </font>
    <font>
      <sz val="10"/>
      <color indexed="10"/>
      <name val="Arial"/>
      <family val="2"/>
    </font>
    <font>
      <sz val="8"/>
      <color indexed="10"/>
      <name val="Arial"/>
      <family val="2"/>
    </font>
    <font>
      <b/>
      <sz val="10"/>
      <name val="Times New Roman"/>
      <family val="1"/>
    </font>
    <font>
      <sz val="9"/>
      <name val="GillSans"/>
    </font>
    <font>
      <sz val="9"/>
      <name val="GillSans Light"/>
    </font>
    <font>
      <sz val="10"/>
      <color indexed="23"/>
      <name val="Arial"/>
      <family val="2"/>
    </font>
    <font>
      <b/>
      <u/>
      <sz val="11"/>
      <name val="Arial"/>
      <family val="2"/>
    </font>
    <font>
      <b/>
      <sz val="10"/>
      <name val="Arial"/>
      <family val="2"/>
    </font>
    <font>
      <i/>
      <sz val="8"/>
      <name val="Arial"/>
      <family val="2"/>
    </font>
    <font>
      <b/>
      <sz val="12"/>
      <name val="Times New Roman"/>
      <family val="1"/>
    </font>
    <font>
      <b/>
      <i/>
      <sz val="10"/>
      <name val="Times New Roman"/>
      <family val="1"/>
    </font>
    <font>
      <i/>
      <sz val="10"/>
      <name val="Times New Roman"/>
      <family val="1"/>
    </font>
    <font>
      <b/>
      <i/>
      <sz val="11"/>
      <name val="IQE Hlv Narrow"/>
    </font>
    <font>
      <i/>
      <sz val="11"/>
      <name val="IQE Hlv Narrow"/>
    </font>
    <font>
      <sz val="11"/>
      <name val="IQE Hlv Narrow"/>
    </font>
    <font>
      <b/>
      <sz val="14"/>
      <name val="IQE Hlv Narrow"/>
    </font>
    <font>
      <b/>
      <sz val="11"/>
      <name val="IQE Hlv Narrow"/>
    </font>
    <font>
      <b/>
      <sz val="8"/>
      <color indexed="8"/>
      <name val="Arial"/>
      <family val="2"/>
    </font>
    <font>
      <b/>
      <sz val="12"/>
      <name val="Arial"/>
      <family val="2"/>
    </font>
    <font>
      <b/>
      <i/>
      <sz val="13"/>
      <color indexed="9"/>
      <name val="IQE Garamond I Cd"/>
    </font>
    <font>
      <b/>
      <sz val="10"/>
      <color indexed="9"/>
      <name val="Arial"/>
      <family val="2"/>
    </font>
    <font>
      <b/>
      <sz val="8"/>
      <color indexed="9"/>
      <name val="Arial"/>
      <family val="2"/>
    </font>
    <font>
      <sz val="14"/>
      <color indexed="9"/>
      <name val="Univers Condensed"/>
      <family val="2"/>
    </font>
    <font>
      <u/>
      <sz val="9"/>
      <color theme="10"/>
      <name val="Calibri"/>
      <family val="2"/>
    </font>
    <font>
      <b/>
      <sz val="10"/>
      <color indexed="56"/>
      <name val="Wingdings"/>
      <charset val="2"/>
    </font>
    <font>
      <b/>
      <u/>
      <sz val="8"/>
      <color indexed="56"/>
      <name val="Arial"/>
      <family val="2"/>
    </font>
    <font>
      <sz val="10"/>
      <color indexed="12"/>
      <name val="Century Gothic"/>
      <family val="2"/>
    </font>
    <font>
      <sz val="10"/>
      <color indexed="24"/>
      <name val="Arial"/>
      <family val="2"/>
    </font>
    <font>
      <b/>
      <sz val="14"/>
      <color indexed="60"/>
      <name val="Arial"/>
      <family val="2"/>
    </font>
    <font>
      <b/>
      <sz val="10"/>
      <color indexed="60"/>
      <name val="Arial"/>
      <family val="2"/>
    </font>
    <font>
      <b/>
      <sz val="9"/>
      <color indexed="60"/>
      <name val="Arial"/>
      <family val="2"/>
    </font>
    <font>
      <b/>
      <sz val="8"/>
      <color indexed="60"/>
      <name val="Arial"/>
      <family val="2"/>
    </font>
    <font>
      <b/>
      <sz val="12"/>
      <color indexed="60"/>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Arial"/>
      <family val="2"/>
    </font>
    <font>
      <sz val="12"/>
      <name val="Times New Roman"/>
      <family val="1"/>
    </font>
    <font>
      <sz val="7"/>
      <name val="Helv"/>
    </font>
    <font>
      <sz val="12"/>
      <name val="Helv"/>
    </font>
    <font>
      <sz val="10"/>
      <color indexed="8"/>
      <name val="MS Sans Serif"/>
      <family val="2"/>
    </font>
    <font>
      <sz val="9"/>
      <color theme="1"/>
      <name val="Calibri"/>
      <family val="2"/>
      <scheme val="minor"/>
    </font>
    <font>
      <sz val="12"/>
      <name val="Arial"/>
      <family val="2"/>
    </font>
    <font>
      <b/>
      <i/>
      <sz val="10"/>
      <color indexed="8"/>
      <name val="Arial"/>
      <family val="2"/>
    </font>
    <font>
      <b/>
      <sz val="14"/>
      <color indexed="8"/>
      <name val="Arial"/>
      <family val="2"/>
    </font>
    <font>
      <b/>
      <sz val="10"/>
      <color indexed="8"/>
      <name val="Arial"/>
      <family val="2"/>
    </font>
    <font>
      <b/>
      <sz val="9"/>
      <color indexed="8"/>
      <name val="Arial"/>
      <family val="2"/>
    </font>
    <font>
      <b/>
      <sz val="11"/>
      <color indexed="21"/>
      <name val="Arial"/>
      <family val="2"/>
    </font>
    <font>
      <b/>
      <sz val="22"/>
      <color indexed="21"/>
      <name val="Times New Roman"/>
      <family val="1"/>
    </font>
    <font>
      <b/>
      <sz val="12"/>
      <color indexed="8"/>
      <name val="Arial"/>
      <family val="2"/>
    </font>
    <font>
      <b/>
      <sz val="26"/>
      <name val="Times New Roman"/>
      <family val="1"/>
    </font>
    <font>
      <b/>
      <sz val="18"/>
      <name val="Times New Roman"/>
      <family val="1"/>
    </font>
    <font>
      <sz val="9"/>
      <color indexed="8"/>
      <name val="Calibri"/>
      <family val="2"/>
    </font>
    <font>
      <sz val="8"/>
      <color indexed="8"/>
      <name val="Tahoma"/>
      <family val="2"/>
    </font>
    <font>
      <b/>
      <sz val="10"/>
      <color indexed="8"/>
      <name val="Tahoma"/>
      <family val="2"/>
    </font>
    <font>
      <b/>
      <sz val="9"/>
      <color indexed="8"/>
      <name val="Tahoma"/>
      <family val="2"/>
    </font>
    <font>
      <b/>
      <sz val="8"/>
      <color indexed="8"/>
      <name val="Tahoma"/>
      <family val="2"/>
    </font>
    <font>
      <b/>
      <u/>
      <sz val="8"/>
      <color indexed="56"/>
      <name val="Tahoma"/>
      <family val="2"/>
    </font>
    <font>
      <b/>
      <sz val="12"/>
      <color indexed="8"/>
      <name val="Tahoma"/>
      <family val="2"/>
    </font>
    <font>
      <b/>
      <sz val="13"/>
      <color indexed="8"/>
      <name val="Tahoma"/>
      <family val="2"/>
    </font>
    <font>
      <b/>
      <sz val="14"/>
      <color indexed="8"/>
      <name val="Tahoma"/>
      <family val="2"/>
    </font>
    <font>
      <sz val="10"/>
      <name val="MS Sans Serif"/>
      <family val="2"/>
    </font>
    <font>
      <b/>
      <sz val="10"/>
      <name val="MS Sans Serif"/>
      <family val="2"/>
    </font>
    <font>
      <sz val="8"/>
      <color indexed="52"/>
      <name val="Arial"/>
      <family val="2"/>
    </font>
    <font>
      <sz val="8"/>
      <color indexed="51"/>
      <name val="Arial"/>
      <family val="2"/>
    </font>
    <font>
      <b/>
      <sz val="10"/>
      <color indexed="58"/>
      <name val="Arial"/>
      <family val="2"/>
    </font>
    <font>
      <sz val="10"/>
      <name val="Century Gothic"/>
      <family val="2"/>
    </font>
    <font>
      <b/>
      <sz val="13"/>
      <name val="Arial"/>
      <family val="2"/>
    </font>
    <font>
      <b/>
      <sz val="14"/>
      <name val="Arial"/>
      <family val="2"/>
    </font>
    <font>
      <sz val="8"/>
      <color indexed="8"/>
      <name val="Verdana"/>
      <family val="2"/>
    </font>
    <font>
      <i/>
      <sz val="10"/>
      <color indexed="8"/>
      <name val="Arial"/>
      <family val="2"/>
    </font>
    <font>
      <sz val="9"/>
      <name val="SwitzerlandNarrow"/>
    </font>
    <font>
      <sz val="9"/>
      <color indexed="12"/>
      <name val="SwitzerlandNarrow"/>
    </font>
    <font>
      <u/>
      <sz val="10"/>
      <name val="Arial"/>
      <family val="2"/>
    </font>
    <font>
      <sz val="7"/>
      <name val="Times New Roman"/>
      <family val="1"/>
    </font>
    <font>
      <b/>
      <sz val="16"/>
      <color indexed="9"/>
      <name val="Arial"/>
      <family val="2"/>
    </font>
    <font>
      <b/>
      <sz val="16"/>
      <color indexed="24"/>
      <name val="Univers 45 Light"/>
      <family val="2"/>
    </font>
    <font>
      <b/>
      <u/>
      <sz val="9.5"/>
      <color indexed="56"/>
      <name val="Arial"/>
      <family val="2"/>
    </font>
    <font>
      <b/>
      <sz val="9"/>
      <color indexed="56"/>
      <name val="Arial"/>
      <family val="2"/>
    </font>
    <font>
      <sz val="8"/>
      <color indexed="56"/>
      <name val="Arial"/>
      <family val="2"/>
    </font>
    <font>
      <sz val="7.5"/>
      <color indexed="56"/>
      <name val="Arial"/>
      <family val="2"/>
    </font>
    <font>
      <b/>
      <sz val="9"/>
      <color indexed="81"/>
      <name val="Tahoma"/>
      <family val="2"/>
    </font>
    <font>
      <sz val="9"/>
      <color indexed="81"/>
      <name val="Tahoma"/>
      <family val="2"/>
    </font>
    <font>
      <sz val="11"/>
      <name val="Calibri"/>
      <family val="2"/>
      <scheme val="minor"/>
    </font>
    <font>
      <sz val="10"/>
      <color theme="1"/>
      <name val="Calibri"/>
      <family val="2"/>
      <scheme val="minor"/>
    </font>
    <font>
      <sz val="11"/>
      <color theme="1"/>
      <name val="Calibri"/>
      <family val="2"/>
    </font>
    <font>
      <sz val="10"/>
      <name val="Helv"/>
    </font>
    <font>
      <sz val="11"/>
      <color indexed="9"/>
      <name val="Calibri"/>
      <family val="2"/>
    </font>
    <font>
      <sz val="10"/>
      <color theme="3" tint="-0.499984740745262"/>
      <name val="Arial"/>
      <family val="2"/>
    </font>
    <font>
      <sz val="9"/>
      <color indexed="12"/>
      <name val="Frutiger 45 Light"/>
      <family val="2"/>
    </font>
    <font>
      <sz val="10"/>
      <name val="Arial Narrow"/>
      <family val="2"/>
    </font>
    <font>
      <sz val="11"/>
      <color indexed="20"/>
      <name val="Calibri"/>
      <family val="2"/>
    </font>
    <font>
      <sz val="10"/>
      <name val="Helvetica"/>
      <family val="2"/>
    </font>
    <font>
      <sz val="10"/>
      <color indexed="12"/>
      <name val="Helvetica"/>
      <family val="2"/>
    </font>
    <font>
      <b/>
      <sz val="9"/>
      <color indexed="24"/>
      <name val="Arial"/>
      <family val="2"/>
    </font>
    <font>
      <b/>
      <sz val="11"/>
      <color indexed="24"/>
      <name val="Arial"/>
      <family val="2"/>
    </font>
    <font>
      <b/>
      <sz val="11"/>
      <color indexed="51"/>
      <name val="Calibri"/>
      <family val="2"/>
    </font>
    <font>
      <b/>
      <sz val="8"/>
      <color indexed="15"/>
      <name val="Times New Roman"/>
      <family val="1"/>
    </font>
    <font>
      <sz val="10"/>
      <color indexed="55"/>
      <name val="Arial"/>
      <family val="2"/>
    </font>
    <font>
      <b/>
      <sz val="11"/>
      <color indexed="9"/>
      <name val="Calibri"/>
      <family val="2"/>
    </font>
    <font>
      <sz val="11"/>
      <name val="Tms Rmn"/>
    </font>
    <font>
      <sz val="14"/>
      <name val="Palatino"/>
      <family val="1"/>
    </font>
    <font>
      <sz val="16"/>
      <name val="Palatino"/>
      <family val="1"/>
    </font>
    <font>
      <sz val="32"/>
      <name val="Helvetica-Black"/>
    </font>
    <font>
      <sz val="11"/>
      <name val="Book Antiqua"/>
      <family val="1"/>
    </font>
    <font>
      <sz val="8"/>
      <name val="Palatino"/>
      <family val="1"/>
    </font>
    <font>
      <sz val="10"/>
      <color indexed="50"/>
      <name val="Arial"/>
      <family val="2"/>
    </font>
    <font>
      <sz val="11"/>
      <color theme="3" tint="-0.499984740745262"/>
      <name val="Calibri"/>
      <family val="2"/>
      <scheme val="minor"/>
    </font>
    <font>
      <sz val="9"/>
      <name val="Frutiger 45 Light"/>
      <family val="2"/>
    </font>
    <font>
      <i/>
      <sz val="11"/>
      <color indexed="23"/>
      <name val="Calibri"/>
      <family val="2"/>
    </font>
    <font>
      <sz val="6"/>
      <color indexed="23"/>
      <name val="Helvetica-Black"/>
    </font>
    <font>
      <sz val="9.5"/>
      <color indexed="23"/>
      <name val="Helvetica-Black"/>
    </font>
    <font>
      <sz val="7"/>
      <name val="Palatino"/>
      <family val="1"/>
    </font>
    <font>
      <sz val="11"/>
      <color indexed="17"/>
      <name val="Calibri"/>
      <family val="2"/>
    </font>
    <font>
      <b/>
      <sz val="20"/>
      <name val="Tahoma"/>
      <family val="2"/>
    </font>
    <font>
      <b/>
      <sz val="10"/>
      <name val="Tahoma"/>
      <family val="2"/>
    </font>
    <font>
      <sz val="6"/>
      <name val="Palatino"/>
      <family val="1"/>
    </font>
    <font>
      <sz val="6"/>
      <color indexed="16"/>
      <name val="Palatino"/>
      <family val="1"/>
    </font>
    <font>
      <u/>
      <sz val="11"/>
      <name val="Arial"/>
      <family val="2"/>
    </font>
    <font>
      <b/>
      <sz val="15"/>
      <color indexed="61"/>
      <name val="Calibri"/>
      <family val="2"/>
    </font>
    <font>
      <sz val="10"/>
      <name val="Helvetica-Black"/>
    </font>
    <font>
      <sz val="28"/>
      <name val="Helvetica-Black"/>
    </font>
    <font>
      <b/>
      <sz val="13"/>
      <color indexed="61"/>
      <name val="Calibri"/>
      <family val="2"/>
    </font>
    <font>
      <sz val="18"/>
      <name val="Palatino"/>
      <family val="1"/>
    </font>
    <font>
      <b/>
      <sz val="11"/>
      <color indexed="61"/>
      <name val="Calibri"/>
      <family val="2"/>
    </font>
    <font>
      <i/>
      <sz val="14"/>
      <name val="Palatino"/>
      <family val="1"/>
    </font>
    <font>
      <b/>
      <sz val="8.5"/>
      <name val="Univers 65"/>
      <family val="2"/>
    </font>
    <font>
      <sz val="9"/>
      <color indexed="9"/>
      <name val="Frutiger 45 Light"/>
      <family val="2"/>
    </font>
    <font>
      <sz val="9"/>
      <color indexed="10"/>
      <name val="Times New Roman"/>
      <family val="1"/>
    </font>
    <font>
      <sz val="10"/>
      <color indexed="12"/>
      <name val="Frutiger 45 Light"/>
      <family val="2"/>
    </font>
    <font>
      <sz val="11"/>
      <color indexed="61"/>
      <name val="Calibri"/>
      <family val="2"/>
    </font>
    <font>
      <sz val="8"/>
      <name val="MS Sans Serif"/>
      <family val="2"/>
    </font>
    <font>
      <sz val="11"/>
      <color theme="2" tint="-0.499984740745262"/>
      <name val="Calibri"/>
      <family val="2"/>
      <scheme val="minor"/>
    </font>
    <font>
      <sz val="11"/>
      <color indexed="51"/>
      <name val="Calibri"/>
      <family val="2"/>
    </font>
    <font>
      <sz val="8"/>
      <name val="Helv"/>
    </font>
    <font>
      <sz val="12"/>
      <color indexed="14"/>
      <name val="Arial"/>
      <family val="2"/>
    </font>
    <font>
      <sz val="11"/>
      <color indexed="60"/>
      <name val="Calibri"/>
      <family val="2"/>
    </font>
    <font>
      <sz val="9"/>
      <color indexed="12"/>
      <name val="Times New Roman"/>
      <family val="1"/>
    </font>
    <font>
      <sz val="10"/>
      <name val="Palatino"/>
      <family val="1"/>
    </font>
    <font>
      <sz val="10"/>
      <color indexed="16"/>
      <name val="Arial"/>
      <family val="2"/>
    </font>
    <font>
      <sz val="11"/>
      <color theme="3" tint="-0.24994659260841701"/>
      <name val="Calibri"/>
      <family val="2"/>
      <scheme val="minor"/>
    </font>
    <font>
      <sz val="10"/>
      <color indexed="14"/>
      <name val="Arial"/>
      <family val="2"/>
    </font>
    <font>
      <b/>
      <sz val="11"/>
      <color indexed="62"/>
      <name val="Calibri"/>
      <family val="2"/>
    </font>
    <font>
      <sz val="10"/>
      <color indexed="16"/>
      <name val="Helvetica-Black"/>
    </font>
    <font>
      <sz val="10"/>
      <name val="Frutiger 45 Light"/>
    </font>
    <font>
      <sz val="8.5"/>
      <name val="Univers 55"/>
      <family val="2"/>
    </font>
    <font>
      <sz val="10"/>
      <color indexed="18"/>
      <name val="Times New Roman"/>
      <family val="1"/>
    </font>
    <font>
      <b/>
      <u/>
      <sz val="12"/>
      <name val="Helv"/>
    </font>
    <font>
      <i/>
      <sz val="10"/>
      <name val="Arial"/>
      <family val="2"/>
    </font>
    <font>
      <b/>
      <sz val="10"/>
      <color indexed="39"/>
      <name val="Arial"/>
      <family val="2"/>
    </font>
    <font>
      <sz val="10"/>
      <color indexed="39"/>
      <name val="Arial"/>
      <family val="2"/>
    </font>
    <font>
      <sz val="19"/>
      <color indexed="48"/>
      <name val="Arial"/>
      <family val="2"/>
    </font>
    <font>
      <b/>
      <sz val="14"/>
      <color theme="3" tint="-0.499984740745262"/>
      <name val="Calibri"/>
      <family val="2"/>
      <scheme val="minor"/>
    </font>
    <font>
      <sz val="8"/>
      <name val="Book Antiqua"/>
      <family val="1"/>
    </font>
    <font>
      <b/>
      <sz val="9"/>
      <name val="Palatino"/>
      <family val="1"/>
    </font>
    <font>
      <sz val="9"/>
      <color indexed="21"/>
      <name val="Helvetica-Black"/>
    </font>
    <font>
      <sz val="9"/>
      <color indexed="21"/>
      <name val="Helvetica-Black"/>
      <family val="2"/>
    </font>
    <font>
      <sz val="10"/>
      <color theme="0"/>
      <name val="Arial"/>
      <family val="2"/>
    </font>
    <font>
      <sz val="11"/>
      <color theme="0" tint="-0.24994659260841701"/>
      <name val="Calibri"/>
      <family val="2"/>
      <scheme val="minor"/>
    </font>
    <font>
      <sz val="12"/>
      <name val="Palatino"/>
      <family val="1"/>
    </font>
    <font>
      <sz val="11"/>
      <name val="Helvetica-Black"/>
      <family val="2"/>
    </font>
    <font>
      <sz val="12"/>
      <color indexed="12"/>
      <name val="Arial MT"/>
    </font>
    <font>
      <b/>
      <sz val="10"/>
      <color indexed="10"/>
      <name val="Arial"/>
      <family val="2"/>
    </font>
    <font>
      <b/>
      <sz val="18"/>
      <color indexed="61"/>
      <name val="Cambria"/>
      <family val="2"/>
    </font>
    <font>
      <sz val="11"/>
      <color theme="1" tint="0.34998626667073579"/>
      <name val="Calibri"/>
      <family val="2"/>
      <scheme val="minor"/>
    </font>
    <font>
      <i/>
      <sz val="11"/>
      <color theme="3" tint="-0.499984740745262"/>
      <name val="Calibri"/>
      <family val="2"/>
      <scheme val="minor"/>
    </font>
    <font>
      <sz val="11"/>
      <color indexed="10"/>
      <name val="Calibri"/>
      <family val="2"/>
    </font>
    <font>
      <b/>
      <sz val="9"/>
      <color indexed="9"/>
      <name val="Frutiger 45 Light"/>
      <family val="2"/>
    </font>
    <font>
      <b/>
      <i/>
      <sz val="8"/>
      <name val="Helv"/>
    </font>
    <font>
      <b/>
      <sz val="10"/>
      <color theme="0"/>
      <name val="Calibri"/>
      <family val="2"/>
    </font>
    <font>
      <b/>
      <sz val="11"/>
      <color rgb="FF00B0F0"/>
      <name val="Calibri"/>
      <family val="2"/>
      <scheme val="minor"/>
    </font>
    <font>
      <sz val="11"/>
      <color rgb="FFFF0000"/>
      <name val="Calibri"/>
      <family val="2"/>
      <scheme val="minor"/>
    </font>
    <font>
      <b/>
      <u/>
      <sz val="12"/>
      <name val="Calibri"/>
      <family val="2"/>
    </font>
    <font>
      <sz val="12"/>
      <color theme="1"/>
      <name val="Calibri"/>
      <family val="2"/>
      <scheme val="minor"/>
    </font>
    <font>
      <b/>
      <sz val="12"/>
      <color indexed="8"/>
      <name val="Calibri"/>
      <family val="2"/>
    </font>
    <font>
      <sz val="12"/>
      <color theme="1"/>
      <name val="Calibri"/>
      <family val="2"/>
    </font>
    <font>
      <sz val="12"/>
      <color rgb="FF002060"/>
      <name val="Calibri"/>
      <family val="2"/>
      <scheme val="minor"/>
    </font>
    <font>
      <sz val="12"/>
      <name val="Calibri"/>
      <family val="2"/>
      <scheme val="minor"/>
    </font>
    <font>
      <sz val="12"/>
      <name val="Calibri"/>
      <family val="2"/>
    </font>
    <font>
      <b/>
      <sz val="12"/>
      <color theme="1"/>
      <name val="Calibri"/>
      <family val="2"/>
      <scheme val="minor"/>
    </font>
    <font>
      <sz val="12"/>
      <color rgb="FF0000FF"/>
      <name val="Calibri"/>
      <family val="2"/>
    </font>
    <font>
      <sz val="12"/>
      <name val="Symbol"/>
      <family val="1"/>
      <charset val="2"/>
    </font>
    <font>
      <b/>
      <sz val="12"/>
      <name val="Calibri"/>
      <family val="2"/>
    </font>
    <font>
      <b/>
      <sz val="12"/>
      <color rgb="FFFF0000"/>
      <name val="Calibri"/>
      <family val="2"/>
    </font>
    <font>
      <sz val="12"/>
      <color theme="0" tint="-0.499984740745262"/>
      <name val="Calibri"/>
      <family val="2"/>
      <scheme val="minor"/>
    </font>
    <font>
      <sz val="10"/>
      <color theme="0" tint="-0.249977111117893"/>
      <name val="Calibri"/>
      <family val="2"/>
    </font>
    <font>
      <sz val="11"/>
      <color theme="0" tint="-0.249977111117893"/>
      <name val="Calibri"/>
      <family val="2"/>
      <scheme val="minor"/>
    </font>
    <font>
      <b/>
      <sz val="11"/>
      <color theme="0" tint="-0.249977111117893"/>
      <name val="Calibri"/>
      <family val="2"/>
      <scheme val="minor"/>
    </font>
    <font>
      <b/>
      <sz val="10"/>
      <color theme="1"/>
      <name val="Arial"/>
      <family val="2"/>
    </font>
    <font>
      <i/>
      <sz val="11"/>
      <color theme="1"/>
      <name val="Calibri"/>
      <family val="2"/>
      <scheme val="minor"/>
    </font>
  </fonts>
  <fills count="10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26"/>
        <bgColor indexed="64"/>
      </patternFill>
    </fill>
    <fill>
      <patternFill patternType="solid">
        <fgColor indexed="44"/>
        <bgColor indexed="64"/>
      </patternFill>
    </fill>
    <fill>
      <patternFill patternType="lightGray">
        <fgColor indexed="15"/>
        <bgColor indexed="9"/>
      </patternFill>
    </fill>
    <fill>
      <patternFill patternType="solid">
        <fgColor indexed="27"/>
        <bgColor indexed="64"/>
      </patternFill>
    </fill>
    <fill>
      <patternFill patternType="solid">
        <fgColor indexed="28"/>
        <bgColor indexed="64"/>
      </patternFill>
    </fill>
    <fill>
      <patternFill patternType="solid">
        <fgColor indexed="8"/>
        <bgColor indexed="64"/>
      </patternFill>
    </fill>
    <fill>
      <patternFill patternType="solid">
        <fgColor indexed="62"/>
        <bgColor indexed="64"/>
      </patternFill>
    </fill>
    <fill>
      <patternFill patternType="solid">
        <fgColor indexed="46"/>
        <bgColor indexed="64"/>
      </patternFill>
    </fill>
    <fill>
      <patternFill patternType="solid">
        <fgColor indexed="30"/>
        <bgColor indexed="64"/>
      </patternFill>
    </fill>
    <fill>
      <patternFill patternType="solid">
        <fgColor indexed="21"/>
        <bgColor indexed="64"/>
      </patternFill>
    </fill>
    <fill>
      <patternFill patternType="solid">
        <fgColor indexed="15"/>
      </patternFill>
    </fill>
    <fill>
      <patternFill patternType="mediumGray">
        <fgColor indexed="22"/>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63"/>
        <bgColor indexed="64"/>
      </patternFill>
    </fill>
    <fill>
      <patternFill patternType="solid">
        <fgColor indexed="61"/>
        <bgColor indexed="64"/>
      </patternFill>
    </fill>
    <fill>
      <patternFill patternType="solid">
        <fgColor indexed="60"/>
        <bgColor indexed="64"/>
      </patternFill>
    </fill>
    <fill>
      <patternFill patternType="solid">
        <fgColor indexed="2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8"/>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6"/>
      </patternFill>
    </fill>
    <fill>
      <patternFill patternType="solid">
        <fgColor indexed="53"/>
      </patternFill>
    </fill>
    <fill>
      <patternFill patternType="solid">
        <fgColor indexed="27"/>
        <bgColor indexed="27"/>
      </patternFill>
    </fill>
    <fill>
      <patternFill patternType="solid">
        <fgColor indexed="47"/>
        <bgColor indexed="47"/>
      </patternFill>
    </fill>
    <fill>
      <patternFill patternType="solid">
        <fgColor indexed="52"/>
      </patternFill>
    </fill>
    <fill>
      <patternFill patternType="solid">
        <fgColor theme="2" tint="-9.9948118533890809E-2"/>
        <bgColor indexed="64"/>
      </patternFill>
    </fill>
    <fill>
      <patternFill patternType="solid">
        <fgColor rgb="FFFFFF96"/>
        <bgColor indexed="64"/>
      </patternFill>
    </fill>
    <fill>
      <patternFill patternType="solid">
        <fgColor indexed="45"/>
      </patternFill>
    </fill>
    <fill>
      <patternFill patternType="solid">
        <fgColor indexed="9"/>
      </patternFill>
    </fill>
    <fill>
      <patternFill patternType="lightGray">
        <fgColor indexed="13"/>
      </patternFill>
    </fill>
    <fill>
      <patternFill patternType="solid">
        <fgColor indexed="63"/>
      </patternFill>
    </fill>
    <fill>
      <patternFill patternType="solid">
        <fgColor rgb="FFFFCC66"/>
        <bgColor indexed="64"/>
      </patternFill>
    </fill>
    <fill>
      <patternFill patternType="mediumGray"/>
    </fill>
    <fill>
      <patternFill patternType="lightDown">
        <fgColor indexed="23"/>
      </patternFill>
    </fill>
    <fill>
      <patternFill patternType="solid">
        <fgColor indexed="42"/>
      </patternFill>
    </fill>
    <fill>
      <patternFill patternType="solid">
        <fgColor theme="3" tint="-0.499984740745262"/>
        <bgColor indexed="64"/>
      </patternFill>
    </fill>
    <fill>
      <patternFill patternType="solid">
        <fgColor indexed="12"/>
        <bgColor indexed="64"/>
      </patternFill>
    </fill>
    <fill>
      <patternFill patternType="solid">
        <fgColor rgb="FFFFFF99"/>
        <bgColor indexed="64"/>
      </patternFill>
    </fill>
    <fill>
      <patternFill patternType="solid">
        <fgColor theme="1" tint="0.24994659260841701"/>
        <bgColor indexed="64"/>
      </patternFill>
    </fill>
    <fill>
      <patternFill patternType="solid">
        <fgColor indexed="45"/>
        <bgColor indexed="64"/>
      </patternFill>
    </fill>
    <fill>
      <patternFill patternType="mediumGray">
        <fgColor indexed="17"/>
      </patternFill>
    </fill>
    <fill>
      <patternFill patternType="solid">
        <fgColor indexed="40"/>
      </patternFill>
    </fill>
    <fill>
      <patternFill patternType="solid">
        <fgColor indexed="51"/>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16"/>
        <bgColor indexed="64"/>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1"/>
        <bgColor indexed="64"/>
      </patternFill>
    </fill>
    <fill>
      <patternFill patternType="solid">
        <fgColor theme="9"/>
        <bgColor indexed="64"/>
      </patternFill>
    </fill>
    <fill>
      <patternFill patternType="solid">
        <fgColor rgb="FFFFFF00"/>
        <bgColor indexed="64"/>
      </patternFill>
    </fill>
    <fill>
      <patternFill patternType="solid">
        <fgColor theme="7" tint="0.59999389629810485"/>
        <bgColor indexed="64"/>
      </patternFill>
    </fill>
  </fills>
  <borders count="9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style="medium">
        <color indexed="22"/>
      </left>
      <right style="medium">
        <color indexed="22"/>
      </right>
      <top style="medium">
        <color indexed="22"/>
      </top>
      <bottom style="medium">
        <color indexed="22"/>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medium">
        <color indexed="18"/>
      </left>
      <right style="medium">
        <color indexed="18"/>
      </right>
      <top style="medium">
        <color indexed="18"/>
      </top>
      <bottom style="medium">
        <color indexed="18"/>
      </bottom>
      <diagonal/>
    </border>
    <border>
      <left style="thin">
        <color indexed="64"/>
      </left>
      <right/>
      <top style="thin">
        <color indexed="64"/>
      </top>
      <bottom/>
      <diagonal/>
    </border>
    <border>
      <left/>
      <right/>
      <top/>
      <bottom style="medium">
        <color indexed="64"/>
      </bottom>
      <diagonal/>
    </border>
    <border>
      <left/>
      <right/>
      <top/>
      <bottom style="thin">
        <color indexed="44"/>
      </bottom>
      <diagonal/>
    </border>
    <border>
      <left style="medium">
        <color indexed="8"/>
      </left>
      <right style="medium">
        <color indexed="8"/>
      </right>
      <top/>
      <bottom/>
      <diagonal/>
    </border>
    <border>
      <left style="dashed">
        <color indexed="63"/>
      </left>
      <right style="dashed">
        <color indexed="63"/>
      </right>
      <top style="dashed">
        <color indexed="63"/>
      </top>
      <bottom style="dashed">
        <color indexed="63"/>
      </bottom>
      <diagonal/>
    </border>
    <border>
      <left/>
      <right/>
      <top/>
      <bottom style="hair">
        <color indexed="64"/>
      </bottom>
      <diagonal/>
    </border>
    <border>
      <left/>
      <right style="thin">
        <color indexed="64"/>
      </right>
      <top/>
      <bottom style="thin">
        <color indexed="64"/>
      </bottom>
      <diagonal/>
    </border>
    <border>
      <left/>
      <right/>
      <top/>
      <bottom style="double">
        <color indexed="64"/>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dashed">
        <color indexed="55"/>
      </left>
      <right style="dashed">
        <color indexed="55"/>
      </right>
      <top style="dashed">
        <color indexed="55"/>
      </top>
      <bottom style="dashed">
        <color indexed="55"/>
      </bottom>
      <diagonal/>
    </border>
    <border>
      <left/>
      <right/>
      <top style="medium">
        <color indexed="64"/>
      </top>
      <bottom style="medium">
        <color indexed="64"/>
      </bottom>
      <diagonal/>
    </border>
    <border>
      <left/>
      <right/>
      <top style="thin">
        <color indexed="64"/>
      </top>
      <bottom style="thin">
        <color indexed="64"/>
      </bottom>
      <diagonal/>
    </border>
    <border>
      <left style="dashed">
        <color indexed="28"/>
      </left>
      <right style="dashed">
        <color indexed="28"/>
      </right>
      <top style="dashed">
        <color indexed="28"/>
      </top>
      <bottom style="dashed">
        <color indexed="28"/>
      </bottom>
      <diagonal/>
    </border>
    <border>
      <left style="thin">
        <color indexed="19"/>
      </left>
      <right style="thin">
        <color indexed="19"/>
      </right>
      <top style="thin">
        <color indexed="19"/>
      </top>
      <bottom style="thin">
        <color indexed="19"/>
      </bottom>
      <diagonal/>
    </border>
    <border>
      <left style="thin">
        <color indexed="8"/>
      </left>
      <right style="thin">
        <color indexed="8"/>
      </right>
      <top style="thin">
        <color indexed="8"/>
      </top>
      <bottom style="thin">
        <color indexed="8"/>
      </bottom>
      <diagonal/>
    </border>
    <border>
      <left style="dotted">
        <color indexed="10"/>
      </left>
      <right style="dotted">
        <color indexed="10"/>
      </right>
      <top style="dotted">
        <color indexed="10"/>
      </top>
      <bottom style="dotted">
        <color indexed="10"/>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2"/>
      </left>
      <right style="medium">
        <color indexed="62"/>
      </right>
      <top style="medium">
        <color indexed="62"/>
      </top>
      <bottom style="medium">
        <color indexed="62"/>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style="medium">
        <color indexed="64"/>
      </left>
      <right style="medium">
        <color indexed="64"/>
      </right>
      <top style="medium">
        <color indexed="64"/>
      </top>
      <bottom style="medium">
        <color indexed="64"/>
      </bottom>
      <diagonal/>
    </border>
    <border>
      <left style="dashed">
        <color rgb="FF7F7F7F"/>
      </left>
      <right style="dashed">
        <color rgb="FF7F7F7F"/>
      </right>
      <top style="dashed">
        <color rgb="FF7F7F7F"/>
      </top>
      <bottom style="dashed">
        <color rgb="FF7F7F7F"/>
      </bottom>
      <diagonal/>
    </border>
    <border>
      <left/>
      <right/>
      <top/>
      <bottom style="dotted">
        <color indexed="64"/>
      </bottom>
      <diagonal/>
    </border>
    <border>
      <left/>
      <right/>
      <top/>
      <bottom style="thick">
        <color indexed="48"/>
      </bottom>
      <diagonal/>
    </border>
    <border>
      <left/>
      <right/>
      <top/>
      <bottom style="thick">
        <color indexed="22"/>
      </bottom>
      <diagonal/>
    </border>
    <border>
      <left/>
      <right/>
      <top/>
      <bottom style="medium">
        <color indexed="48"/>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right/>
      <top/>
      <bottom style="double">
        <color indexed="51"/>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indexed="62"/>
      </left>
      <right style="thin">
        <color indexed="62"/>
      </right>
      <top style="thin">
        <color indexed="62"/>
      </top>
      <bottom style="thin">
        <color indexed="62"/>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indexed="48"/>
      </top>
      <bottom style="double">
        <color indexed="48"/>
      </bottom>
      <diagonal/>
    </border>
    <border>
      <left/>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s>
  <cellStyleXfs count="137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0" fontId="9" fillId="0" borderId="0" applyNumberFormat="0" applyFill="0" applyBorder="0" applyAlignment="0" applyProtection="0"/>
    <xf numFmtId="43" fontId="11" fillId="0" borderId="0" applyFont="0" applyFill="0" applyBorder="0" applyAlignment="0" applyProtection="0"/>
    <xf numFmtId="0" fontId="12" fillId="0" borderId="0"/>
    <xf numFmtId="0" fontId="5" fillId="0" borderId="0"/>
    <xf numFmtId="0" fontId="5" fillId="0" borderId="0"/>
    <xf numFmtId="0" fontId="13" fillId="0" borderId="0"/>
    <xf numFmtId="0" fontId="12" fillId="0" borderId="0"/>
    <xf numFmtId="0" fontId="5" fillId="0" borderId="0"/>
    <xf numFmtId="41" fontId="14" fillId="0" borderId="0" applyFont="0" applyFill="0" applyBorder="0" applyAlignment="0" applyProtection="0"/>
    <xf numFmtId="164"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5" fontId="15" fillId="0" borderId="0"/>
    <xf numFmtId="0" fontId="5" fillId="0" borderId="0"/>
    <xf numFmtId="0" fontId="16" fillId="0" borderId="0">
      <alignment vertical="top"/>
    </xf>
    <xf numFmtId="0" fontId="16" fillId="0" borderId="0">
      <alignment vertical="top"/>
    </xf>
    <xf numFmtId="41" fontId="14" fillId="0" borderId="0" applyFont="0" applyFill="0" applyBorder="0" applyAlignment="0" applyProtection="0"/>
    <xf numFmtId="0" fontId="5" fillId="0" borderId="0"/>
    <xf numFmtId="41" fontId="14" fillId="0" borderId="0" applyFont="0" applyFill="0" applyBorder="0" applyAlignment="0" applyProtection="0"/>
    <xf numFmtId="0" fontId="5" fillId="0" borderId="0"/>
    <xf numFmtId="165" fontId="15" fillId="0" borderId="0"/>
    <xf numFmtId="166" fontId="17" fillId="17" borderId="0" applyFont="0" applyBorder="0"/>
    <xf numFmtId="0" fontId="18" fillId="18" borderId="0"/>
    <xf numFmtId="166" fontId="17" fillId="19" borderId="0" applyNumberFormat="0" applyFont="0" applyBorder="0" applyAlignment="0" applyProtection="0"/>
    <xf numFmtId="166" fontId="15" fillId="20" borderId="0" applyNumberFormat="0" applyFont="0" applyBorder="0" applyAlignment="0" applyProtection="0"/>
    <xf numFmtId="166" fontId="16" fillId="21" borderId="0" applyBorder="0"/>
    <xf numFmtId="166" fontId="16" fillId="21" borderId="0" applyBorder="0"/>
    <xf numFmtId="166" fontId="16" fillId="21" borderId="0" applyBorder="0"/>
    <xf numFmtId="166" fontId="5" fillId="0" borderId="4" applyNumberFormat="0" applyBorder="0" applyAlignment="0" applyProtection="0"/>
    <xf numFmtId="167" fontId="19" fillId="0" borderId="0" applyBorder="0">
      <alignment horizontal="right"/>
    </xf>
    <xf numFmtId="167" fontId="16" fillId="0" borderId="4" applyBorder="0">
      <alignment horizontal="right"/>
    </xf>
    <xf numFmtId="167" fontId="16" fillId="0" borderId="4" applyBorder="0">
      <alignment horizontal="right"/>
    </xf>
    <xf numFmtId="167" fontId="16" fillId="0" borderId="4" applyBorder="0">
      <alignment horizontal="right"/>
    </xf>
    <xf numFmtId="166" fontId="5" fillId="0" borderId="4" applyNumberFormat="0" applyBorder="0" applyAlignment="0" applyProtection="0"/>
    <xf numFmtId="166" fontId="5" fillId="0" borderId="4" applyNumberFormat="0" applyBorder="0" applyAlignment="0" applyProtection="0"/>
    <xf numFmtId="168" fontId="20" fillId="0" borderId="0" applyBorder="0">
      <alignment horizontal="right"/>
    </xf>
    <xf numFmtId="168" fontId="21" fillId="0" borderId="4" applyBorder="0">
      <alignment horizontal="right"/>
    </xf>
    <xf numFmtId="166" fontId="22" fillId="0" borderId="0">
      <alignment horizontal="left" indent="1"/>
    </xf>
    <xf numFmtId="166" fontId="23" fillId="0" borderId="5" applyBorder="0"/>
    <xf numFmtId="166" fontId="17" fillId="22" borderId="4" applyNumberFormat="0" applyFont="0" applyBorder="0" applyAlignment="0" applyProtection="0"/>
    <xf numFmtId="167" fontId="24" fillId="23" borderId="5" applyBorder="0">
      <alignment horizontal="right"/>
    </xf>
    <xf numFmtId="167" fontId="24" fillId="0" borderId="5" applyBorder="0">
      <alignment horizontal="right"/>
    </xf>
    <xf numFmtId="166" fontId="25" fillId="0" borderId="4" applyNumberFormat="0" applyBorder="0" applyAlignment="0" applyProtection="0"/>
    <xf numFmtId="0" fontId="24" fillId="17" borderId="6" applyBorder="0">
      <alignment horizontal="center"/>
    </xf>
    <xf numFmtId="0" fontId="5" fillId="0" borderId="0" applyFill="0" applyBorder="0" applyProtection="0">
      <protection locked="0"/>
    </xf>
    <xf numFmtId="0" fontId="26" fillId="0" borderId="0"/>
    <xf numFmtId="169" fontId="27" fillId="0" borderId="7">
      <alignment horizontal="center" vertical="center"/>
      <protection locked="0"/>
    </xf>
    <xf numFmtId="14" fontId="27" fillId="0" borderId="7">
      <alignment horizontal="center" vertical="center"/>
      <protection locked="0"/>
    </xf>
    <xf numFmtId="170" fontId="27" fillId="0" borderId="7">
      <alignment horizontal="center" vertical="center"/>
      <protection locked="0"/>
    </xf>
    <xf numFmtId="171" fontId="27" fillId="0" borderId="7">
      <alignment horizontal="center" vertical="center"/>
      <protection locked="0"/>
    </xf>
    <xf numFmtId="172" fontId="27" fillId="0" borderId="7">
      <alignment horizontal="center" vertical="center"/>
      <protection locked="0"/>
    </xf>
    <xf numFmtId="0" fontId="27" fillId="0" borderId="7">
      <alignment horizontal="center" vertical="center"/>
      <protection locked="0"/>
    </xf>
    <xf numFmtId="173" fontId="27" fillId="0" borderId="7">
      <alignment horizontal="center" vertical="center"/>
      <protection locked="0"/>
    </xf>
    <xf numFmtId="3" fontId="28" fillId="24" borderId="8">
      <alignment horizontal="right"/>
    </xf>
    <xf numFmtId="9" fontId="5" fillId="24" borderId="9"/>
    <xf numFmtId="9" fontId="28" fillId="24" borderId="8"/>
    <xf numFmtId="15" fontId="29" fillId="25" borderId="3"/>
    <xf numFmtId="174" fontId="16" fillId="0" borderId="10">
      <alignment horizontal="center" vertical="center"/>
      <protection locked="0"/>
    </xf>
    <xf numFmtId="175" fontId="16" fillId="0" borderId="10">
      <alignment horizontal="center" vertical="center"/>
      <protection locked="0"/>
    </xf>
    <xf numFmtId="176" fontId="16" fillId="0" borderId="10">
      <alignment horizontal="center" vertical="center"/>
      <protection locked="0"/>
    </xf>
    <xf numFmtId="177" fontId="16" fillId="0" borderId="10">
      <alignment horizontal="center" vertical="center"/>
      <protection locked="0"/>
    </xf>
    <xf numFmtId="178" fontId="16" fillId="0" borderId="10">
      <alignment horizontal="center" vertical="center"/>
      <protection locked="0"/>
    </xf>
    <xf numFmtId="179" fontId="16" fillId="0" borderId="10">
      <alignment horizontal="center" vertical="center"/>
      <protection locked="0"/>
    </xf>
    <xf numFmtId="0" fontId="16" fillId="0" borderId="10">
      <alignment vertical="center"/>
      <protection locked="0"/>
    </xf>
    <xf numFmtId="174" fontId="16" fillId="0" borderId="10">
      <alignment horizontal="right" vertical="center"/>
      <protection locked="0"/>
    </xf>
    <xf numFmtId="180" fontId="16" fillId="0" borderId="10">
      <alignment horizontal="right" vertical="center"/>
      <protection locked="0"/>
    </xf>
    <xf numFmtId="176" fontId="16" fillId="0" borderId="10">
      <alignment horizontal="right" vertical="center"/>
      <protection locked="0"/>
    </xf>
    <xf numFmtId="177" fontId="16" fillId="0" borderId="10">
      <alignment horizontal="right" vertical="center"/>
      <protection locked="0"/>
    </xf>
    <xf numFmtId="178" fontId="16" fillId="0" borderId="10">
      <alignment horizontal="right" vertical="center"/>
      <protection locked="0"/>
    </xf>
    <xf numFmtId="179" fontId="16" fillId="0" borderId="10">
      <alignment horizontal="right" vertical="center"/>
      <protection locked="0"/>
    </xf>
    <xf numFmtId="3" fontId="30" fillId="26" borderId="11" applyNumberFormat="0" applyBorder="0" applyAlignment="0">
      <alignment vertical="center"/>
    </xf>
    <xf numFmtId="181" fontId="5" fillId="0" borderId="0" applyFont="0" applyFill="0" applyBorder="0" applyAlignment="0" applyProtection="0"/>
    <xf numFmtId="0" fontId="31" fillId="0" borderId="12" applyNumberFormat="0" applyFont="0" applyFill="0" applyAlignment="0" applyProtection="0"/>
    <xf numFmtId="0" fontId="31" fillId="0" borderId="13" applyNumberFormat="0" applyFont="0" applyFill="0" applyAlignment="0" applyProtection="0"/>
    <xf numFmtId="167" fontId="16" fillId="0" borderId="14" applyNumberFormat="0" applyFont="0" applyFill="0" applyAlignment="0" applyProtection="0"/>
    <xf numFmtId="182" fontId="5" fillId="27" borderId="15" applyNumberFormat="0">
      <alignment vertical="center"/>
    </xf>
    <xf numFmtId="183" fontId="5" fillId="24" borderId="15" applyNumberFormat="0">
      <alignment vertical="center"/>
    </xf>
    <xf numFmtId="1" fontId="5" fillId="28" borderId="15" applyNumberFormat="0">
      <alignment vertical="center"/>
    </xf>
    <xf numFmtId="182" fontId="5" fillId="28" borderId="15" applyNumberFormat="0">
      <alignment vertical="center"/>
    </xf>
    <xf numFmtId="182" fontId="5" fillId="17" borderId="15" applyNumberFormat="0">
      <alignment vertical="center"/>
    </xf>
    <xf numFmtId="3" fontId="5" fillId="0" borderId="15" applyNumberFormat="0">
      <alignment vertical="center"/>
    </xf>
    <xf numFmtId="184" fontId="14" fillId="0" borderId="0" applyFill="0" applyBorder="0" applyAlignment="0"/>
    <xf numFmtId="185" fontId="32" fillId="20" borderId="0"/>
    <xf numFmtId="0" fontId="32" fillId="20" borderId="0"/>
    <xf numFmtId="186" fontId="32" fillId="20" borderId="0"/>
    <xf numFmtId="187" fontId="32" fillId="20" borderId="0"/>
    <xf numFmtId="188" fontId="32" fillId="20" borderId="0"/>
    <xf numFmtId="189" fontId="32" fillId="20" borderId="0"/>
    <xf numFmtId="0" fontId="16" fillId="0" borderId="0" applyNumberFormat="0" applyFont="0" applyFill="0" applyBorder="0">
      <alignment horizontal="center" vertical="center"/>
      <protection locked="0"/>
    </xf>
    <xf numFmtId="174" fontId="16" fillId="0" borderId="0" applyFill="0" applyBorder="0">
      <alignment horizontal="center" vertical="center"/>
    </xf>
    <xf numFmtId="175" fontId="16" fillId="0" borderId="0" applyFill="0" applyBorder="0">
      <alignment horizontal="center" vertical="center"/>
    </xf>
    <xf numFmtId="176" fontId="16" fillId="0" borderId="0" applyFill="0" applyBorder="0">
      <alignment horizontal="center" vertical="center"/>
    </xf>
    <xf numFmtId="177" fontId="16" fillId="0" borderId="0" applyFill="0" applyBorder="0">
      <alignment horizontal="center" vertical="center"/>
    </xf>
    <xf numFmtId="178" fontId="16" fillId="0" borderId="0" applyFill="0" applyBorder="0">
      <alignment horizontal="center" vertical="center"/>
    </xf>
    <xf numFmtId="179" fontId="16" fillId="0" borderId="0" applyFill="0" applyBorder="0">
      <alignment horizontal="center" vertical="center"/>
    </xf>
    <xf numFmtId="0" fontId="33" fillId="0" borderId="16">
      <alignment horizontal="center"/>
    </xf>
    <xf numFmtId="41" fontId="28" fillId="0" borderId="0" applyFill="0" applyBorder="0">
      <protection locked="0"/>
    </xf>
    <xf numFmtId="190" fontId="5" fillId="0" borderId="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0" fontId="34" fillId="0" borderId="0" applyFill="0" applyBorder="0">
      <alignment vertical="center"/>
    </xf>
    <xf numFmtId="191" fontId="5" fillId="0" borderId="0" applyFill="0" applyBorder="0">
      <protection locked="0"/>
    </xf>
    <xf numFmtId="192" fontId="5" fillId="0" borderId="0" applyFill="0" applyBorder="0"/>
    <xf numFmtId="192" fontId="28" fillId="0" borderId="0" applyFill="0" applyBorder="0">
      <protection locked="0"/>
    </xf>
    <xf numFmtId="193"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4" fontId="5" fillId="0" borderId="0" applyFont="0" applyFill="0" applyBorder="0" applyAlignment="0" applyProtection="0"/>
    <xf numFmtId="194" fontId="35" fillId="0" borderId="0" applyFont="0" applyFill="0" applyBorder="0" applyAlignment="0" applyProtection="0"/>
    <xf numFmtId="195" fontId="5" fillId="0" borderId="0" applyFont="0" applyFill="0" applyBorder="0" applyAlignment="0" applyProtection="0"/>
    <xf numFmtId="14" fontId="5" fillId="0" borderId="0" applyFont="0" applyFill="0" applyBorder="0" applyAlignment="0" applyProtection="0"/>
    <xf numFmtId="196" fontId="36" fillId="0" borderId="0" applyFont="0" applyFill="0" applyBorder="0" applyAlignment="0" applyProtection="0"/>
    <xf numFmtId="15" fontId="28" fillId="0" borderId="0" applyFill="0" applyBorder="0">
      <protection locked="0"/>
    </xf>
    <xf numFmtId="1" fontId="5" fillId="0" borderId="0" applyFill="0" applyBorder="0">
      <alignment horizontal="right"/>
    </xf>
    <xf numFmtId="2" fontId="5" fillId="0" borderId="0" applyFill="0" applyBorder="0">
      <alignment horizontal="right"/>
    </xf>
    <xf numFmtId="2" fontId="28" fillId="0" borderId="0" applyFill="0" applyBorder="0">
      <protection locked="0"/>
    </xf>
    <xf numFmtId="0" fontId="5" fillId="0" borderId="0" applyFont="0" applyFill="0" applyBorder="0" applyAlignment="0"/>
    <xf numFmtId="197" fontId="5" fillId="0" borderId="0" applyFill="0" applyBorder="0">
      <alignment horizontal="right"/>
    </xf>
    <xf numFmtId="197" fontId="28" fillId="0" borderId="0" applyFill="0" applyBorder="0">
      <protection locked="0"/>
    </xf>
    <xf numFmtId="198" fontId="5" fillId="0" borderId="0" applyFill="0" applyBorder="0">
      <alignment horizontal="right"/>
    </xf>
    <xf numFmtId="198" fontId="28" fillId="0" borderId="0" applyFill="0" applyBorder="0">
      <protection locked="0"/>
    </xf>
    <xf numFmtId="0" fontId="5" fillId="0" borderId="0" applyFont="0" applyFill="0" applyBorder="0" applyAlignment="0" applyProtection="0"/>
    <xf numFmtId="177" fontId="5" fillId="0" borderId="0"/>
    <xf numFmtId="0" fontId="37" fillId="0" borderId="17" applyNumberFormat="0" applyBorder="0" applyAlignment="0" applyProtection="0">
      <alignment horizontal="right" vertical="center"/>
    </xf>
    <xf numFmtId="38" fontId="38" fillId="0" borderId="18" applyNumberFormat="0" applyFont="0" applyFill="0" applyAlignment="0"/>
    <xf numFmtId="199" fontId="39" fillId="22" borderId="3" applyFont="0" applyAlignment="0">
      <protection locked="0"/>
    </xf>
    <xf numFmtId="0" fontId="5" fillId="23" borderId="19" applyNumberFormat="0">
      <alignment vertical="center"/>
    </xf>
    <xf numFmtId="200" fontId="25" fillId="0" borderId="0"/>
    <xf numFmtId="201" fontId="40" fillId="0" borderId="0"/>
    <xf numFmtId="202" fontId="27" fillId="0" borderId="7">
      <alignment horizontal="center" vertical="center"/>
      <protection locked="0"/>
    </xf>
    <xf numFmtId="203" fontId="27" fillId="0" borderId="7">
      <alignment horizontal="right" vertical="center"/>
      <protection locked="0"/>
    </xf>
    <xf numFmtId="204" fontId="27" fillId="0" borderId="7">
      <alignment horizontal="center" vertical="center"/>
      <protection locked="0"/>
    </xf>
    <xf numFmtId="205" fontId="27" fillId="0" borderId="7">
      <alignment horizontal="center" vertical="center"/>
      <protection locked="0"/>
    </xf>
    <xf numFmtId="206" fontId="27" fillId="0" borderId="7">
      <alignment horizontal="center" vertical="center"/>
      <protection locked="0"/>
    </xf>
    <xf numFmtId="0" fontId="27" fillId="0" borderId="7">
      <alignment vertical="center"/>
      <protection locked="0"/>
    </xf>
    <xf numFmtId="207" fontId="27" fillId="0" borderId="7">
      <alignment horizontal="right" vertical="center"/>
      <protection locked="0"/>
    </xf>
    <xf numFmtId="0" fontId="5" fillId="17" borderId="20" applyNumberFormat="0">
      <alignment vertical="center"/>
    </xf>
    <xf numFmtId="167" fontId="41" fillId="0" borderId="0" applyNumberFormat="0" applyFill="0" applyBorder="0" applyAlignment="0" applyProtection="0"/>
    <xf numFmtId="0" fontId="42" fillId="0" borderId="21" applyProtection="0">
      <alignment horizontal="center"/>
    </xf>
    <xf numFmtId="0" fontId="43" fillId="0" borderId="0"/>
    <xf numFmtId="0" fontId="44" fillId="0" borderId="0"/>
    <xf numFmtId="38" fontId="16" fillId="17" borderId="0" applyNumberFormat="0" applyBorder="0" applyAlignment="0" applyProtection="0"/>
    <xf numFmtId="0" fontId="45" fillId="17" borderId="22" applyNumberFormat="0">
      <alignment vertical="center"/>
    </xf>
    <xf numFmtId="0" fontId="46" fillId="0" borderId="0"/>
    <xf numFmtId="0" fontId="47" fillId="0" borderId="0"/>
    <xf numFmtId="0" fontId="48" fillId="0" borderId="0" applyNumberFormat="0">
      <alignment horizontal="center"/>
    </xf>
    <xf numFmtId="0" fontId="49" fillId="0" borderId="0" applyAlignment="0" applyProtection="0"/>
    <xf numFmtId="0" fontId="50" fillId="0" borderId="0" applyAlignment="0" applyProtection="0"/>
    <xf numFmtId="0" fontId="51" fillId="0" borderId="0" applyAlignment="0" applyProtection="0"/>
    <xf numFmtId="0" fontId="52" fillId="0" borderId="21">
      <alignment horizontal="left"/>
    </xf>
    <xf numFmtId="0" fontId="53" fillId="0" borderId="0">
      <alignment horizontal="right"/>
    </xf>
    <xf numFmtId="37" fontId="54" fillId="0" borderId="0">
      <alignment horizontal="right"/>
    </xf>
    <xf numFmtId="0" fontId="55" fillId="0" borderId="0">
      <alignment horizontal="left"/>
    </xf>
    <xf numFmtId="37" fontId="56" fillId="0" borderId="0">
      <alignment horizontal="right"/>
    </xf>
    <xf numFmtId="0" fontId="57" fillId="0" borderId="0" applyFill="0" applyBorder="0" applyProtection="0">
      <alignment horizontal="right"/>
    </xf>
    <xf numFmtId="0" fontId="58" fillId="0" borderId="23" applyNumberFormat="0" applyAlignment="0" applyProtection="0">
      <alignment horizontal="left" vertical="center"/>
    </xf>
    <xf numFmtId="0" fontId="58" fillId="0" borderId="24">
      <alignment horizontal="left" vertical="center"/>
    </xf>
    <xf numFmtId="0" fontId="59" fillId="29" borderId="0"/>
    <xf numFmtId="208" fontId="60" fillId="30" borderId="0"/>
    <xf numFmtId="167" fontId="61" fillId="0" borderId="0" applyNumberFormat="0" applyFill="0" applyBorder="0" applyAlignment="0" applyProtection="0"/>
    <xf numFmtId="167" fontId="57" fillId="0" borderId="0" applyNumberFormat="0" applyFill="0" applyBorder="0" applyAlignment="0" applyProtection="0"/>
    <xf numFmtId="0" fontId="62" fillId="30" borderId="0">
      <alignment horizontal="center"/>
    </xf>
    <xf numFmtId="209" fontId="28" fillId="16" borderId="0">
      <alignment horizontal="center"/>
    </xf>
    <xf numFmtId="0" fontId="63" fillId="0" borderId="0" applyNumberFormat="0" applyFill="0" applyBorder="0" applyAlignment="0" applyProtection="0">
      <alignment vertical="top"/>
      <protection locked="0"/>
    </xf>
    <xf numFmtId="0" fontId="64" fillId="0" borderId="0" applyFill="0" applyBorder="0">
      <alignment horizontal="center" vertical="center"/>
      <protection locked="0"/>
    </xf>
    <xf numFmtId="0" fontId="64" fillId="0" borderId="0" applyFill="0" applyBorder="0">
      <alignment horizontal="center" vertical="center"/>
      <protection locked="0"/>
    </xf>
    <xf numFmtId="0" fontId="65" fillId="0" borderId="0" applyFill="0" applyBorder="0">
      <alignment horizontal="left" vertical="center"/>
      <protection locked="0"/>
    </xf>
    <xf numFmtId="210" fontId="19" fillId="0" borderId="7">
      <alignment horizontal="right" vertical="center"/>
    </xf>
    <xf numFmtId="211" fontId="66" fillId="31" borderId="0"/>
    <xf numFmtId="212" fontId="66" fillId="31" borderId="0">
      <alignment vertical="top"/>
    </xf>
    <xf numFmtId="15" fontId="66" fillId="31" borderId="0" applyBorder="0" applyProtection="0">
      <alignment vertical="top"/>
    </xf>
    <xf numFmtId="213" fontId="66" fillId="31" borderId="0">
      <alignment vertical="top"/>
    </xf>
    <xf numFmtId="214" fontId="19" fillId="22" borderId="3" applyNumberFormat="0" applyAlignment="0" applyProtection="0"/>
    <xf numFmtId="10" fontId="16" fillId="24" borderId="3" applyNumberFormat="0" applyBorder="0" applyAlignment="0" applyProtection="0"/>
    <xf numFmtId="182" fontId="67" fillId="22" borderId="25" applyNumberFormat="0">
      <alignment vertical="center"/>
      <protection locked="0"/>
    </xf>
    <xf numFmtId="0" fontId="67" fillId="32" borderId="25" applyNumberFormat="0">
      <alignment vertical="center"/>
      <protection locked="0"/>
    </xf>
    <xf numFmtId="0" fontId="68" fillId="0" borderId="0" applyFill="0" applyBorder="0">
      <alignment vertical="center"/>
    </xf>
    <xf numFmtId="215" fontId="27" fillId="0" borderId="0" applyFill="0" applyBorder="0">
      <alignment horizontal="center" vertical="center"/>
    </xf>
    <xf numFmtId="203" fontId="27" fillId="0" borderId="0" applyFill="0" applyBorder="0">
      <alignment horizontal="right" vertical="center"/>
    </xf>
    <xf numFmtId="216" fontId="27" fillId="0" borderId="0" applyFill="0" applyBorder="0">
      <alignment horizontal="center" vertical="center"/>
    </xf>
    <xf numFmtId="217" fontId="27" fillId="0" borderId="0" applyFill="0" applyBorder="0">
      <alignment horizontal="center" vertical="center"/>
    </xf>
    <xf numFmtId="218" fontId="27" fillId="0" borderId="0" applyFill="0" applyBorder="0">
      <alignment horizontal="center" vertical="center"/>
    </xf>
    <xf numFmtId="207" fontId="27" fillId="0" borderId="0" applyFill="0" applyBorder="0">
      <alignment horizontal="right" vertical="center"/>
    </xf>
    <xf numFmtId="0" fontId="69" fillId="0" borderId="0" applyFill="0" applyBorder="0">
      <alignment vertical="center"/>
    </xf>
    <xf numFmtId="0" fontId="70" fillId="0" borderId="0" applyFill="0" applyBorder="0">
      <alignment vertical="center"/>
    </xf>
    <xf numFmtId="0" fontId="71" fillId="0" borderId="0" applyFill="0" applyBorder="0">
      <alignment vertical="center"/>
    </xf>
    <xf numFmtId="0" fontId="27" fillId="0" borderId="0" applyFill="0" applyBorder="0">
      <alignment vertical="center"/>
    </xf>
    <xf numFmtId="169" fontId="27" fillId="0" borderId="0" applyFill="0" applyBorder="0">
      <alignment horizontal="center" vertical="center"/>
    </xf>
    <xf numFmtId="14" fontId="27" fillId="0" borderId="0" applyFill="0" applyBorder="0">
      <alignment horizontal="center" vertical="center"/>
    </xf>
    <xf numFmtId="170" fontId="27" fillId="0" borderId="0" applyFill="0" applyBorder="0">
      <alignment horizontal="center" vertical="center"/>
    </xf>
    <xf numFmtId="171" fontId="27" fillId="0" borderId="0" applyFill="0" applyBorder="0">
      <alignment horizontal="center" vertical="center"/>
    </xf>
    <xf numFmtId="172" fontId="27" fillId="0" borderId="0" applyFill="0" applyBorder="0">
      <alignment horizontal="center" vertical="center"/>
    </xf>
    <xf numFmtId="0" fontId="27" fillId="0" borderId="0" applyFill="0" applyBorder="0">
      <alignment horizontal="center" vertical="center"/>
    </xf>
    <xf numFmtId="173" fontId="27" fillId="0" borderId="0" applyFill="0" applyBorder="0">
      <alignment horizontal="center" vertical="center"/>
    </xf>
    <xf numFmtId="0" fontId="72" fillId="0" borderId="0" applyFill="0" applyBorder="0">
      <alignment vertical="center"/>
    </xf>
    <xf numFmtId="0" fontId="16" fillId="25" borderId="3" applyNumberFormat="0" applyAlignment="0">
      <protection locked="0"/>
    </xf>
    <xf numFmtId="0" fontId="16" fillId="22" borderId="26" applyNumberFormat="0" applyAlignment="0">
      <protection locked="0"/>
    </xf>
    <xf numFmtId="38" fontId="73" fillId="0" borderId="0"/>
    <xf numFmtId="38" fontId="74" fillId="0" borderId="0"/>
    <xf numFmtId="38" fontId="75" fillId="0" borderId="0"/>
    <xf numFmtId="38" fontId="76" fillId="0" borderId="0"/>
    <xf numFmtId="0" fontId="77" fillId="0" borderId="0"/>
    <xf numFmtId="0" fontId="77" fillId="0" borderId="0"/>
    <xf numFmtId="199" fontId="39" fillId="0" borderId="0" applyFont="0" applyAlignment="0">
      <protection hidden="1"/>
    </xf>
    <xf numFmtId="0" fontId="33" fillId="0" borderId="3" applyFill="0">
      <alignment horizontal="center" vertical="center"/>
    </xf>
    <xf numFmtId="0" fontId="16" fillId="0" borderId="3" applyFill="0">
      <alignment horizontal="center" vertical="center"/>
    </xf>
    <xf numFmtId="177" fontId="16" fillId="0" borderId="3" applyFill="0">
      <alignment horizontal="center" vertical="center"/>
    </xf>
    <xf numFmtId="0" fontId="27" fillId="0" borderId="27" applyFill="0">
      <alignment horizontal="center" vertical="center"/>
    </xf>
    <xf numFmtId="0" fontId="71" fillId="0" borderId="27" applyFill="0">
      <alignment horizontal="center" vertical="center"/>
    </xf>
    <xf numFmtId="219" fontId="27" fillId="0" borderId="27" applyFill="0">
      <alignment horizontal="center" vertical="center"/>
    </xf>
    <xf numFmtId="171" fontId="78" fillId="0" borderId="27" applyFill="0">
      <alignment horizontal="center" vertical="center"/>
    </xf>
    <xf numFmtId="0" fontId="58" fillId="0" borderId="0" applyFill="0" applyBorder="0">
      <alignment horizontal="left" vertical="center"/>
    </xf>
    <xf numFmtId="220" fontId="79" fillId="0" borderId="0" applyFont="0" applyFill="0" applyBorder="0" applyProtection="0">
      <alignment horizontal="right"/>
    </xf>
    <xf numFmtId="0" fontId="67" fillId="27" borderId="28" applyNumberFormat="0" applyFont="0" applyFill="0" applyAlignment="0" applyProtection="0">
      <alignment vertical="center"/>
      <protection locked="0"/>
    </xf>
    <xf numFmtId="0" fontId="41" fillId="0" borderId="0" applyNumberFormat="0" applyBorder="0">
      <alignment horizontal="left" vertical="top"/>
    </xf>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 fillId="0" borderId="0"/>
    <xf numFmtId="0" fontId="82" fillId="0" borderId="0"/>
    <xf numFmtId="0" fontId="28" fillId="0" borderId="0"/>
    <xf numFmtId="0" fontId="83" fillId="0" borderId="0"/>
    <xf numFmtId="0" fontId="82" fillId="0" borderId="0"/>
    <xf numFmtId="0" fontId="28"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8" fillId="0" borderId="0" applyFill="0" applyBorder="0">
      <protection locked="0"/>
    </xf>
    <xf numFmtId="14" fontId="16" fillId="0" borderId="0" applyFont="0" applyFill="0" applyBorder="0" applyAlignment="0" applyProtection="0"/>
    <xf numFmtId="40" fontId="6" fillId="16" borderId="0">
      <alignment horizontal="right"/>
    </xf>
    <xf numFmtId="0" fontId="85" fillId="24" borderId="0">
      <alignment horizontal="center"/>
    </xf>
    <xf numFmtId="0" fontId="86" fillId="0" borderId="0" applyFill="0" applyBorder="0">
      <alignment vertical="center"/>
    </xf>
    <xf numFmtId="202" fontId="78" fillId="0" borderId="0" applyFill="0" applyBorder="0">
      <alignment horizontal="center" vertical="center"/>
    </xf>
    <xf numFmtId="203" fontId="78" fillId="0" borderId="0" applyFill="0" applyBorder="0">
      <alignment horizontal="right" vertical="center"/>
    </xf>
    <xf numFmtId="204" fontId="78" fillId="0" borderId="0" applyFill="0" applyBorder="0">
      <alignment horizontal="center" vertical="center"/>
    </xf>
    <xf numFmtId="205" fontId="78" fillId="0" borderId="0" applyFill="0" applyBorder="0">
      <alignment horizontal="center" vertical="center"/>
    </xf>
    <xf numFmtId="206" fontId="78" fillId="0" borderId="0" applyFill="0" applyBorder="0">
      <alignment horizontal="center" vertical="center"/>
    </xf>
    <xf numFmtId="0" fontId="57" fillId="0" borderId="0" applyFill="0" applyBorder="0">
      <alignment horizontal="right" vertical="center"/>
    </xf>
    <xf numFmtId="207" fontId="78" fillId="0" borderId="0" applyFill="0" applyBorder="0">
      <alignment horizontal="right" vertical="center"/>
    </xf>
    <xf numFmtId="0" fontId="87" fillId="0" borderId="0" applyFill="0" applyBorder="0">
      <alignment vertical="center"/>
    </xf>
    <xf numFmtId="0" fontId="88" fillId="0" borderId="0" applyFill="0" applyBorder="0">
      <alignment vertical="center"/>
    </xf>
    <xf numFmtId="0" fontId="57" fillId="0" borderId="0" applyFill="0" applyBorder="0">
      <alignment vertical="center"/>
    </xf>
    <xf numFmtId="0" fontId="78" fillId="0" borderId="0" applyFill="0" applyBorder="0">
      <alignment vertical="center"/>
    </xf>
    <xf numFmtId="0" fontId="60" fillId="33" borderId="29"/>
    <xf numFmtId="169" fontId="78" fillId="0" borderId="0" applyFill="0" applyBorder="0">
      <alignment horizontal="center" vertical="center"/>
    </xf>
    <xf numFmtId="14" fontId="78" fillId="0" borderId="0" applyFill="0" applyBorder="0">
      <alignment horizontal="center" vertical="center"/>
    </xf>
    <xf numFmtId="170" fontId="78" fillId="0" borderId="0" applyFill="0" applyBorder="0">
      <alignment horizontal="center" vertical="center"/>
    </xf>
    <xf numFmtId="171" fontId="78" fillId="0" borderId="0" applyFill="0" applyBorder="0">
      <alignment horizontal="center" vertical="center"/>
    </xf>
    <xf numFmtId="172" fontId="78" fillId="0" borderId="0" applyFill="0" applyBorder="0">
      <alignment horizontal="center" vertical="center"/>
    </xf>
    <xf numFmtId="0" fontId="78" fillId="0" borderId="0" applyFill="0" applyBorder="0">
      <alignment horizontal="center" vertical="center"/>
    </xf>
    <xf numFmtId="173" fontId="78" fillId="0" borderId="0" applyFill="0" applyBorder="0">
      <alignment horizontal="center" vertical="center"/>
    </xf>
    <xf numFmtId="0" fontId="89" fillId="0" borderId="0" applyBorder="0">
      <alignment horizontal="centerContinuous"/>
    </xf>
    <xf numFmtId="0" fontId="90" fillId="0" borderId="0" applyBorder="0">
      <alignment horizontal="centerContinuous"/>
    </xf>
    <xf numFmtId="0" fontId="91" fillId="0" borderId="0" applyFill="0" applyBorder="0">
      <alignment vertical="center"/>
    </xf>
    <xf numFmtId="0" fontId="92" fillId="0" borderId="0" applyFill="0" applyBorder="0" applyProtection="0">
      <alignment horizontal="left"/>
    </xf>
    <xf numFmtId="0" fontId="93" fillId="0" borderId="0" applyFill="0" applyBorder="0" applyProtection="0">
      <alignment horizontal="left"/>
    </xf>
    <xf numFmtId="167" fontId="16" fillId="34" borderId="0" applyNumberFormat="0" applyFont="0" applyBorder="0" applyAlignment="0" applyProtection="0"/>
    <xf numFmtId="9" fontId="5" fillId="0" borderId="0" applyFont="0" applyFill="0" applyBorder="0" applyAlignment="0" applyProtection="0"/>
    <xf numFmtId="168" fontId="5" fillId="0" borderId="0" applyFont="0" applyFill="0" applyBorder="0" applyAlignment="0" applyProtection="0"/>
    <xf numFmtId="213" fontId="5" fillId="0" borderId="0" applyFill="0" applyBorder="0"/>
    <xf numFmtId="213" fontId="28" fillId="0" borderId="0" applyFill="0" applyBorder="0">
      <protection locked="0"/>
    </xf>
    <xf numFmtId="9" fontId="94"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221" fontId="79" fillId="0" borderId="0" applyFont="0" applyFill="0" applyBorder="0" applyProtection="0">
      <alignment horizontal="right"/>
    </xf>
    <xf numFmtId="0" fontId="33" fillId="0" borderId="0" applyFill="0" applyBorder="0">
      <alignment vertical="center"/>
    </xf>
    <xf numFmtId="174" fontId="95" fillId="0" borderId="0" applyFill="0" applyBorder="0">
      <alignment horizontal="right" vertical="center"/>
    </xf>
    <xf numFmtId="180" fontId="95" fillId="0" borderId="0" applyFill="0" applyBorder="0">
      <alignment horizontal="right" vertical="center"/>
    </xf>
    <xf numFmtId="0" fontId="96" fillId="0" borderId="0" applyFill="0" applyBorder="0">
      <alignment vertical="center"/>
    </xf>
    <xf numFmtId="0" fontId="97" fillId="0" borderId="0" applyFill="0" applyBorder="0">
      <alignment vertical="center"/>
    </xf>
    <xf numFmtId="0" fontId="98" fillId="0" borderId="0" applyFill="0" applyBorder="0">
      <alignment vertical="center"/>
    </xf>
    <xf numFmtId="0" fontId="95" fillId="0" borderId="0" applyFill="0" applyBorder="0">
      <alignment vertical="center"/>
    </xf>
    <xf numFmtId="0" fontId="64" fillId="0" borderId="0" applyFill="0" applyBorder="0">
      <alignment horizontal="center" vertical="center"/>
      <protection locked="0"/>
    </xf>
    <xf numFmtId="0" fontId="64" fillId="0" borderId="0" applyFill="0" applyBorder="0">
      <alignment horizontal="center" vertical="center"/>
      <protection locked="0"/>
    </xf>
    <xf numFmtId="0" fontId="99" fillId="0" borderId="0" applyFill="0" applyBorder="0">
      <alignment horizontal="left" vertical="center"/>
      <protection locked="0"/>
    </xf>
    <xf numFmtId="0" fontId="100" fillId="0" borderId="0" applyFill="0" applyBorder="0">
      <alignment horizontal="left" vertical="center"/>
    </xf>
    <xf numFmtId="176" fontId="95" fillId="0" borderId="0" applyFill="0" applyBorder="0">
      <alignment horizontal="right" vertical="center"/>
    </xf>
    <xf numFmtId="0" fontId="95" fillId="0" borderId="0" applyFill="0" applyBorder="0">
      <alignment vertical="center"/>
    </xf>
    <xf numFmtId="177" fontId="95" fillId="0" borderId="0" applyFill="0" applyBorder="0">
      <alignment horizontal="right" vertical="center"/>
    </xf>
    <xf numFmtId="178" fontId="95" fillId="0" borderId="0" applyFill="0" applyBorder="0">
      <alignment horizontal="right" vertical="center"/>
    </xf>
    <xf numFmtId="0" fontId="98" fillId="0" borderId="0" applyFill="0" applyBorder="0">
      <alignment vertical="center"/>
    </xf>
    <xf numFmtId="177" fontId="101" fillId="0" borderId="0" applyFill="0" applyBorder="0">
      <alignment horizontal="left" vertical="center"/>
    </xf>
    <xf numFmtId="0" fontId="102" fillId="0" borderId="0" applyFill="0" applyBorder="0">
      <alignment horizontal="left" vertical="center"/>
    </xf>
    <xf numFmtId="179" fontId="95" fillId="0" borderId="0" applyFill="0" applyBorder="0">
      <alignment horizontal="right" vertical="center"/>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4" fontId="103" fillId="0" borderId="0" applyFont="0" applyFill="0" applyBorder="0" applyAlignment="0" applyProtection="0"/>
    <xf numFmtId="0" fontId="104" fillId="0" borderId="12">
      <alignment horizontal="center"/>
    </xf>
    <xf numFmtId="3" fontId="103" fillId="0" borderId="0" applyFont="0" applyFill="0" applyBorder="0" applyAlignment="0" applyProtection="0"/>
    <xf numFmtId="0" fontId="103" fillId="35" borderId="0" applyNumberFormat="0" applyFont="0" applyBorder="0" applyAlignment="0" applyProtection="0"/>
    <xf numFmtId="222" fontId="5" fillId="0" borderId="30" applyFont="0" applyFill="0" applyBorder="0" applyAlignment="0" applyProtection="0"/>
    <xf numFmtId="223" fontId="5" fillId="0" borderId="0" applyFont="0" applyFill="0" applyBorder="0" applyAlignment="0" applyProtection="0"/>
    <xf numFmtId="0" fontId="5" fillId="36" borderId="0" applyNumberFormat="0" applyFont="0" applyBorder="0" applyAlignment="0" applyProtection="0"/>
    <xf numFmtId="2" fontId="105" fillId="37" borderId="31" applyAlignment="0" applyProtection="0">
      <protection locked="0"/>
    </xf>
    <xf numFmtId="0" fontId="106" fillId="24" borderId="31" applyNumberFormat="0" applyAlignment="0" applyProtection="0"/>
    <xf numFmtId="0" fontId="107" fillId="38" borderId="3" applyNumberFormat="0" applyAlignment="0" applyProtection="0">
      <alignment horizontal="center" vertical="center"/>
    </xf>
    <xf numFmtId="174" fontId="16" fillId="0" borderId="0" applyFill="0" applyBorder="0">
      <alignment horizontal="right" vertical="center"/>
    </xf>
    <xf numFmtId="180" fontId="16" fillId="0" borderId="0" applyFill="0" applyBorder="0">
      <alignment horizontal="right" vertical="center"/>
    </xf>
    <xf numFmtId="176" fontId="16" fillId="0" borderId="0" applyFill="0" applyBorder="0">
      <alignment horizontal="right" vertical="center"/>
    </xf>
    <xf numFmtId="177" fontId="16" fillId="0" borderId="0" applyFill="0" applyBorder="0">
      <alignment horizontal="right" vertical="center"/>
    </xf>
    <xf numFmtId="178" fontId="16" fillId="0" borderId="0" applyFill="0" applyBorder="0">
      <alignment horizontal="right" vertical="center"/>
    </xf>
    <xf numFmtId="179" fontId="16" fillId="0" borderId="0" applyFill="0" applyBorder="0">
      <alignment horizontal="right" vertical="center"/>
    </xf>
    <xf numFmtId="0" fontId="108" fillId="20" borderId="0" applyNumberFormat="0" applyBorder="0" applyAlignment="0"/>
    <xf numFmtId="0" fontId="109" fillId="0" borderId="0" applyFill="0" applyBorder="0">
      <alignment horizontal="left" vertical="center"/>
    </xf>
    <xf numFmtId="0" fontId="14" fillId="39" borderId="0" applyNumberFormat="0" applyFont="0" applyBorder="0" applyAlignment="0" applyProtection="0"/>
    <xf numFmtId="0" fontId="110" fillId="0" borderId="0" applyFill="0" applyBorder="0">
      <alignment horizontal="left" vertical="center"/>
    </xf>
    <xf numFmtId="164" fontId="14" fillId="0" borderId="0" applyFont="0" applyFill="0" applyBorder="0" applyAlignment="0" applyProtection="0"/>
    <xf numFmtId="0" fontId="111" fillId="40" borderId="32" applyNumberFormat="0" applyAlignment="0" applyProtection="0"/>
    <xf numFmtId="0" fontId="111" fillId="41" borderId="32" applyNumberFormat="0" applyAlignment="0" applyProtection="0"/>
    <xf numFmtId="0" fontId="6" fillId="0" borderId="0" applyNumberFormat="0" applyBorder="0" applyAlignment="0"/>
    <xf numFmtId="0" fontId="85" fillId="0" borderId="0" applyNumberFormat="0" applyBorder="0" applyAlignment="0"/>
    <xf numFmtId="0" fontId="87" fillId="0" borderId="0" applyNumberFormat="0" applyBorder="0" applyAlignment="0"/>
    <xf numFmtId="0" fontId="6" fillId="0" borderId="0" applyNumberFormat="0" applyBorder="0" applyAlignment="0"/>
    <xf numFmtId="0" fontId="112" fillId="0" borderId="0" applyNumberFormat="0" applyBorder="0" applyAlignment="0"/>
    <xf numFmtId="3" fontId="113" fillId="0" borderId="0"/>
    <xf numFmtId="3" fontId="114" fillId="0" borderId="33"/>
    <xf numFmtId="3" fontId="114" fillId="0" borderId="34"/>
    <xf numFmtId="3" fontId="114" fillId="0" borderId="35"/>
    <xf numFmtId="3" fontId="113" fillId="0" borderId="0"/>
    <xf numFmtId="0" fontId="24" fillId="0" borderId="0" applyFill="0" applyBorder="0" applyProtection="0">
      <alignment horizontal="center" vertical="center"/>
    </xf>
    <xf numFmtId="0" fontId="115" fillId="0" borderId="0" applyFill="0" applyBorder="0" applyAlignment="0"/>
    <xf numFmtId="0" fontId="24" fillId="0" borderId="0" applyFill="0" applyBorder="0" applyProtection="0"/>
    <xf numFmtId="0" fontId="47" fillId="0" borderId="0" applyFill="0" applyBorder="0" applyProtection="0">
      <alignment horizontal="left"/>
    </xf>
    <xf numFmtId="0" fontId="116" fillId="0" borderId="0" applyFill="0" applyBorder="0" applyProtection="0">
      <alignment horizontal="left" vertical="top"/>
    </xf>
    <xf numFmtId="0" fontId="5" fillId="0" borderId="0" applyFill="0" applyBorder="0">
      <alignment horizontal="right"/>
    </xf>
    <xf numFmtId="182" fontId="117" fillId="42" borderId="0" applyNumberFormat="0">
      <alignment vertical="center"/>
    </xf>
    <xf numFmtId="182" fontId="118" fillId="27" borderId="0" applyNumberFormat="0">
      <alignment vertical="center"/>
    </xf>
    <xf numFmtId="182" fontId="110" fillId="0" borderId="0" applyNumberFormat="0">
      <alignment vertical="center"/>
    </xf>
    <xf numFmtId="182" fontId="23" fillId="0" borderId="0" applyNumberFormat="0">
      <alignment vertical="center"/>
    </xf>
    <xf numFmtId="0" fontId="119" fillId="0" borderId="0" applyFill="0" applyBorder="0">
      <alignment horizontal="left" vertical="center"/>
      <protection locked="0"/>
    </xf>
    <xf numFmtId="0" fontId="120" fillId="0" borderId="0" applyFill="0" applyBorder="0">
      <alignment horizontal="left" vertical="center"/>
      <protection locked="0"/>
    </xf>
    <xf numFmtId="0" fontId="121" fillId="0" borderId="0" applyFill="0" applyBorder="0">
      <alignment horizontal="left" vertical="center"/>
      <protection locked="0"/>
    </xf>
    <xf numFmtId="0" fontId="122" fillId="0" borderId="0" applyFill="0" applyBorder="0">
      <alignment horizontal="left" vertical="center"/>
      <protection locked="0"/>
    </xf>
    <xf numFmtId="167" fontId="16" fillId="0" borderId="0" applyNumberFormat="0" applyFont="0" applyBorder="0" applyAlignment="0" applyProtection="0"/>
    <xf numFmtId="1" fontId="16" fillId="17" borderId="0" applyFont="0" applyBorder="0" applyAlignment="0" applyProtection="0"/>
    <xf numFmtId="191" fontId="5" fillId="0" borderId="24" applyFill="0"/>
    <xf numFmtId="191" fontId="5" fillId="0" borderId="5" applyFill="0"/>
    <xf numFmtId="191" fontId="5" fillId="0" borderId="24" applyFill="0"/>
    <xf numFmtId="191" fontId="5" fillId="0" borderId="5" applyFill="0"/>
    <xf numFmtId="38" fontId="38" fillId="0" borderId="21" applyNumberFormat="0" applyFont="0" applyFill="0" applyAlignment="0"/>
    <xf numFmtId="37" fontId="28" fillId="37" borderId="0" applyNumberFormat="0" applyBorder="0" applyAlignment="0">
      <alignment vertical="top"/>
    </xf>
    <xf numFmtId="0" fontId="5" fillId="0" borderId="0"/>
    <xf numFmtId="0" fontId="5" fillId="0" borderId="0"/>
    <xf numFmtId="0" fontId="5" fillId="0" borderId="0"/>
    <xf numFmtId="197" fontId="14" fillId="0" borderId="0" applyFont="0" applyFill="0" applyBorder="0" applyAlignment="0" applyProtection="0"/>
    <xf numFmtId="37" fontId="14" fillId="0" borderId="0" applyFont="0" applyFill="0" applyBorder="0" applyAlignment="0" applyProtection="0"/>
    <xf numFmtId="0" fontId="40" fillId="0" borderId="0" applyNumberFormat="0" applyFill="0" applyBorder="0"/>
    <xf numFmtId="224" fontId="5" fillId="0" borderId="0" applyFont="0" applyFill="0" applyBorder="0" applyProtection="0">
      <alignment horizontal="right"/>
    </xf>
    <xf numFmtId="225" fontId="79" fillId="0" borderId="0" applyFont="0" applyFill="0" applyBorder="0" applyProtection="0">
      <alignment horizontal="right"/>
    </xf>
    <xf numFmtId="226" fontId="5" fillId="0" borderId="0" applyFont="0" applyFill="0" applyBorder="0" applyAlignment="0" applyProtection="0"/>
    <xf numFmtId="43" fontId="1" fillId="0" borderId="0" applyFont="0" applyFill="0" applyBorder="0" applyAlignment="0" applyProtection="0"/>
    <xf numFmtId="0" fontId="126"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8" fontId="128" fillId="0" borderId="0" applyFont="0" applyFill="0" applyBorder="0" applyAlignment="0" applyProtection="0">
      <alignment horizontal="right"/>
      <protection locked="0"/>
    </xf>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228" fontId="16" fillId="0" borderId="0"/>
    <xf numFmtId="0" fontId="11" fillId="0" borderId="0"/>
    <xf numFmtId="0" fontId="5" fillId="0" borderId="0"/>
    <xf numFmtId="0" fontId="11" fillId="46" borderId="0" applyNumberFormat="0" applyBorder="0" applyAlignment="0" applyProtection="0"/>
    <xf numFmtId="0" fontId="1" fillId="3" borderId="0" applyNumberFormat="0" applyBorder="0" applyAlignment="0" applyProtection="0"/>
    <xf numFmtId="0" fontId="11" fillId="47" borderId="0" applyNumberFormat="0" applyBorder="0" applyAlignment="0" applyProtection="0"/>
    <xf numFmtId="0" fontId="1" fillId="5" borderId="0" applyNumberFormat="0" applyBorder="0" applyAlignment="0" applyProtection="0"/>
    <xf numFmtId="0" fontId="11" fillId="48" borderId="0" applyNumberFormat="0" applyBorder="0" applyAlignment="0" applyProtection="0"/>
    <xf numFmtId="0" fontId="1" fillId="7" borderId="0" applyNumberFormat="0" applyBorder="0" applyAlignment="0" applyProtection="0"/>
    <xf numFmtId="0" fontId="11" fillId="46" borderId="0" applyNumberFormat="0" applyBorder="0" applyAlignment="0" applyProtection="0"/>
    <xf numFmtId="0" fontId="1" fillId="9" borderId="0" applyNumberFormat="0" applyBorder="0" applyAlignment="0" applyProtection="0"/>
    <xf numFmtId="0" fontId="11" fillId="49" borderId="0" applyNumberFormat="0" applyBorder="0" applyAlignment="0" applyProtection="0"/>
    <xf numFmtId="0" fontId="1" fillId="11" borderId="0" applyNumberFormat="0" applyBorder="0" applyAlignment="0" applyProtection="0"/>
    <xf numFmtId="0" fontId="11" fillId="48" borderId="0" applyNumberFormat="0" applyBorder="0" applyAlignment="0" applyProtection="0"/>
    <xf numFmtId="0" fontId="1" fillId="14" borderId="0" applyNumberFormat="0" applyBorder="0" applyAlignment="0" applyProtection="0"/>
    <xf numFmtId="0" fontId="11" fillId="50" borderId="0" applyNumberFormat="0" applyBorder="0" applyAlignment="0" applyProtection="0"/>
    <xf numFmtId="0" fontId="1" fillId="4" borderId="0" applyNumberFormat="0" applyBorder="0" applyAlignment="0" applyProtection="0"/>
    <xf numFmtId="0" fontId="11" fillId="47" borderId="0" applyNumberFormat="0" applyBorder="0" applyAlignment="0" applyProtection="0"/>
    <xf numFmtId="0" fontId="1" fillId="6" borderId="0" applyNumberFormat="0" applyBorder="0" applyAlignment="0" applyProtection="0"/>
    <xf numFmtId="0" fontId="11" fillId="51" borderId="0" applyNumberFormat="0" applyBorder="0" applyAlignment="0" applyProtection="0"/>
    <xf numFmtId="0" fontId="1" fillId="8" borderId="0" applyNumberFormat="0" applyBorder="0" applyAlignment="0" applyProtection="0"/>
    <xf numFmtId="0" fontId="11" fillId="50" borderId="0" applyNumberFormat="0" applyBorder="0" applyAlignment="0" applyProtection="0"/>
    <xf numFmtId="0" fontId="1" fillId="10" borderId="0" applyNumberFormat="0" applyBorder="0" applyAlignment="0" applyProtection="0"/>
    <xf numFmtId="0" fontId="11" fillId="5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51" borderId="0" applyNumberFormat="0" applyBorder="0" applyAlignment="0" applyProtection="0"/>
    <xf numFmtId="0" fontId="1" fillId="15" borderId="0" applyNumberFormat="0" applyBorder="0" applyAlignment="0" applyProtection="0"/>
    <xf numFmtId="0" fontId="129" fillId="53" borderId="0" applyNumberFormat="0" applyBorder="0" applyAlignment="0" applyProtection="0"/>
    <xf numFmtId="0" fontId="129" fillId="47" borderId="0" applyNumberFormat="0" applyBorder="0" applyAlignment="0" applyProtection="0"/>
    <xf numFmtId="0" fontId="129" fillId="51" borderId="0" applyNumberFormat="0" applyBorder="0" applyAlignment="0" applyProtection="0"/>
    <xf numFmtId="0" fontId="129" fillId="50" borderId="0" applyNumberFormat="0" applyBorder="0" applyAlignment="0" applyProtection="0"/>
    <xf numFmtId="0" fontId="4" fillId="13" borderId="0" applyNumberFormat="0" applyBorder="0" applyAlignment="0" applyProtection="0"/>
    <xf numFmtId="0" fontId="129" fillId="47" borderId="0"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166" fontId="5" fillId="0" borderId="4"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29" fillId="55" borderId="0" applyNumberFormat="0" applyBorder="0" applyAlignment="0" applyProtection="0"/>
    <xf numFmtId="0" fontId="129" fillId="53" borderId="0" applyNumberFormat="0" applyBorder="0" applyAlignment="0" applyProtection="0"/>
    <xf numFmtId="0" fontId="11" fillId="56" borderId="0" applyNumberFormat="0" applyBorder="0" applyAlignment="0" applyProtection="0"/>
    <xf numFmtId="0" fontId="11" fillId="57" borderId="0" applyNumberFormat="0" applyBorder="0" applyAlignment="0" applyProtection="0"/>
    <xf numFmtId="0" fontId="129" fillId="58" borderId="0" applyNumberFormat="0" applyBorder="0" applyAlignment="0" applyProtection="0"/>
    <xf numFmtId="0" fontId="129" fillId="59" borderId="0" applyNumberFormat="0" applyBorder="0" applyAlignment="0" applyProtection="0"/>
    <xf numFmtId="0" fontId="11" fillId="56" borderId="0" applyNumberFormat="0" applyBorder="0" applyAlignment="0" applyProtection="0"/>
    <xf numFmtId="0" fontId="11" fillId="60" borderId="0" applyNumberFormat="0" applyBorder="0" applyAlignment="0" applyProtection="0"/>
    <xf numFmtId="0" fontId="129" fillId="57" borderId="0" applyNumberFormat="0" applyBorder="0" applyAlignment="0" applyProtection="0"/>
    <xf numFmtId="0" fontId="129" fillId="61" borderId="0" applyNumberFormat="0" applyBorder="0" applyAlignment="0" applyProtection="0"/>
    <xf numFmtId="0" fontId="11" fillId="54" borderId="0" applyNumberFormat="0" applyBorder="0" applyAlignment="0" applyProtection="0"/>
    <xf numFmtId="0" fontId="11" fillId="57" borderId="0" applyNumberFormat="0" applyBorder="0" applyAlignment="0" applyProtection="0"/>
    <xf numFmtId="0" fontId="129" fillId="57" borderId="0" applyNumberFormat="0" applyBorder="0" applyAlignment="0" applyProtection="0"/>
    <xf numFmtId="0" fontId="129" fillId="62" borderId="0" applyNumberFormat="0" applyBorder="0" applyAlignment="0" applyProtection="0"/>
    <xf numFmtId="0" fontId="11" fillId="63" borderId="0" applyNumberFormat="0" applyBorder="0" applyAlignment="0" applyProtection="0"/>
    <xf numFmtId="0" fontId="11" fillId="54" borderId="0" applyNumberFormat="0" applyBorder="0" applyAlignment="0" applyProtection="0"/>
    <xf numFmtId="0" fontId="129" fillId="55" borderId="0" applyNumberFormat="0" applyBorder="0" applyAlignment="0" applyProtection="0"/>
    <xf numFmtId="0" fontId="129" fillId="53" borderId="0" applyNumberFormat="0" applyBorder="0" applyAlignment="0" applyProtection="0"/>
    <xf numFmtId="0" fontId="11" fillId="56" borderId="0" applyNumberFormat="0" applyBorder="0" applyAlignment="0" applyProtection="0"/>
    <xf numFmtId="0" fontId="11" fillId="64" borderId="0" applyNumberFormat="0" applyBorder="0" applyAlignment="0" applyProtection="0"/>
    <xf numFmtId="0" fontId="129" fillId="64" borderId="0" applyNumberFormat="0" applyBorder="0" applyAlignment="0" applyProtection="0"/>
    <xf numFmtId="0" fontId="129" fillId="65" borderId="0" applyNumberFormat="0" applyBorder="0" applyAlignment="0" applyProtection="0"/>
    <xf numFmtId="0" fontId="125" fillId="66" borderId="45" applyAlignment="0" applyProtection="0"/>
    <xf numFmtId="0" fontId="5" fillId="0" borderId="0" applyFill="0" applyBorder="0" applyProtection="0">
      <protection locked="0"/>
    </xf>
    <xf numFmtId="0" fontId="130" fillId="67" borderId="46" applyNumberFormat="0"/>
    <xf numFmtId="229" fontId="131" fillId="20" borderId="0" applyBorder="0"/>
    <xf numFmtId="230" fontId="131" fillId="20" borderId="0" applyBorder="0"/>
    <xf numFmtId="231" fontId="131" fillId="20" borderId="0" applyBorder="0"/>
    <xf numFmtId="232" fontId="131" fillId="20" borderId="0" applyBorder="0"/>
    <xf numFmtId="233" fontId="131" fillId="20" borderId="0" applyBorder="0"/>
    <xf numFmtId="9" fontId="5" fillId="24" borderId="9"/>
    <xf numFmtId="234" fontId="132" fillId="0" borderId="0" applyFont="0" applyFill="0" applyBorder="0" applyAlignment="0" applyProtection="0"/>
    <xf numFmtId="42" fontId="14" fillId="0" borderId="0" applyFont="0" applyFill="0" applyBorder="0" applyAlignment="0" applyProtection="0"/>
    <xf numFmtId="0" fontId="133" fillId="68" borderId="0" applyNumberFormat="0" applyBorder="0" applyAlignment="0" applyProtection="0"/>
    <xf numFmtId="0" fontId="133" fillId="68" borderId="0" applyNumberFormat="0" applyBorder="0" applyAlignment="0" applyProtection="0"/>
    <xf numFmtId="0" fontId="133" fillId="68" borderId="0" applyNumberFormat="0" applyBorder="0" applyAlignment="0" applyProtection="0"/>
    <xf numFmtId="0" fontId="133" fillId="68" borderId="0" applyNumberFormat="0" applyBorder="0" applyAlignment="0" applyProtection="0"/>
    <xf numFmtId="0" fontId="134" fillId="0" borderId="0" applyNumberFormat="0" applyFill="0" applyBorder="0" applyAlignment="0"/>
    <xf numFmtId="181" fontId="5" fillId="0" borderId="0" applyFont="0" applyFill="0" applyBorder="0" applyAlignment="0" applyProtection="0"/>
    <xf numFmtId="0" fontId="135" fillId="0" borderId="0" applyNumberFormat="0" applyFill="0" applyBorder="0" applyAlignment="0">
      <protection locked="0"/>
    </xf>
    <xf numFmtId="169" fontId="104" fillId="0" borderId="5" applyAlignment="0" applyProtection="0"/>
    <xf numFmtId="235" fontId="25" fillId="0" borderId="0" applyAlignment="0" applyProtection="0"/>
    <xf numFmtId="49" fontId="136" fillId="0" borderId="47" applyNumberFormat="0" applyAlignment="0" applyProtection="0">
      <alignment horizontal="left" wrapText="1"/>
    </xf>
    <xf numFmtId="49" fontId="137" fillId="0" borderId="0" applyAlignment="0" applyProtection="0">
      <alignment horizontal="left"/>
    </xf>
    <xf numFmtId="183" fontId="5" fillId="24" borderId="15" applyNumberFormat="0">
      <alignment vertical="center"/>
    </xf>
    <xf numFmtId="1" fontId="5" fillId="28" borderId="15" applyNumberFormat="0">
      <alignment vertical="center"/>
    </xf>
    <xf numFmtId="182" fontId="5" fillId="28" borderId="15" applyNumberFormat="0">
      <alignment vertical="center"/>
    </xf>
    <xf numFmtId="182" fontId="5" fillId="17" borderId="15" applyNumberFormat="0">
      <alignment vertical="center"/>
    </xf>
    <xf numFmtId="3" fontId="5" fillId="0"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182" fontId="5" fillId="27" borderId="15" applyNumberFormat="0">
      <alignment vertical="center"/>
    </xf>
    <xf numFmtId="0" fontId="138" fillId="69" borderId="48" applyNumberFormat="0" applyAlignment="0" applyProtection="0"/>
    <xf numFmtId="0" fontId="139" fillId="70" borderId="0" applyNumberFormat="0" applyFill="0" applyBorder="0" applyProtection="0">
      <alignment horizontal="center"/>
    </xf>
    <xf numFmtId="0" fontId="139" fillId="70" borderId="0" applyNumberFormat="0" applyFill="0" applyBorder="0" applyProtection="0"/>
    <xf numFmtId="236" fontId="140" fillId="0" borderId="9">
      <alignment horizontal="center"/>
    </xf>
    <xf numFmtId="0" fontId="141" fillId="71" borderId="49" applyNumberFormat="0" applyAlignment="0" applyProtection="0"/>
    <xf numFmtId="15" fontId="47" fillId="0" borderId="0" applyFill="0" applyBorder="0" applyProtection="0">
      <alignment horizontal="centerContinuous" wrapText="1"/>
    </xf>
    <xf numFmtId="237" fontId="142" fillId="0" borderId="0"/>
    <xf numFmtId="237" fontId="142" fillId="0" borderId="0"/>
    <xf numFmtId="237" fontId="142" fillId="0" borderId="0"/>
    <xf numFmtId="237" fontId="142" fillId="0" borderId="0"/>
    <xf numFmtId="237" fontId="142" fillId="0" borderId="0"/>
    <xf numFmtId="237" fontId="142" fillId="0" borderId="0"/>
    <xf numFmtId="237" fontId="142" fillId="0" borderId="0"/>
    <xf numFmtId="237" fontId="142" fillId="0" borderId="0"/>
    <xf numFmtId="41" fontId="5" fillId="0" borderId="0" applyFont="0" applyFill="0" applyBorder="0" applyAlignment="0" applyProtection="0"/>
    <xf numFmtId="166" fontId="36" fillId="0" borderId="0" applyFill="0" applyBorder="0" applyAlignment="0" applyProtection="0">
      <alignment horizontal="right"/>
    </xf>
    <xf numFmtId="190" fontId="5" fillId="0" borderId="0" applyFill="0" applyBorder="0" applyAlignment="0" applyProtection="0"/>
    <xf numFmtId="0" fontId="103" fillId="0" borderId="0" applyFont="0" applyFill="0" applyBorder="0" applyAlignment="0" applyProtection="0"/>
    <xf numFmtId="0" fontId="5" fillId="0" borderId="0" applyFont="0" applyFill="0" applyBorder="0" applyAlignment="0" applyProtection="0"/>
    <xf numFmtId="238"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8"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2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67" fillId="0" borderId="0" applyFont="0" applyFill="0" applyBorder="0" applyAlignment="0" applyProtection="0"/>
    <xf numFmtId="0" fontId="143" fillId="0" borderId="0">
      <alignment horizontal="left"/>
    </xf>
    <xf numFmtId="0" fontId="144" fillId="0" borderId="0"/>
    <xf numFmtId="0" fontId="145" fillId="0" borderId="0">
      <alignment horizontal="left"/>
    </xf>
    <xf numFmtId="239" fontId="5" fillId="0" borderId="0" applyFont="0" applyFill="0" applyBorder="0" applyAlignment="0" applyProtection="0"/>
    <xf numFmtId="240" fontId="146" fillId="0" borderId="0" applyFont="0" applyFill="0" applyBorder="0" applyAlignment="0" applyProtection="0"/>
    <xf numFmtId="191" fontId="5" fillId="0" borderId="0" applyFill="0" applyBorder="0">
      <protection locked="0"/>
    </xf>
    <xf numFmtId="192" fontId="5" fillId="0" borderId="0" applyFill="0" applyBorder="0"/>
    <xf numFmtId="241" fontId="147" fillId="0" borderId="0" applyFont="0" applyFill="0" applyBorder="0" applyAlignment="0" applyProtection="0">
      <alignment horizontal="right"/>
    </xf>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242" fontId="5" fillId="0" borderId="0" applyFont="0" applyFill="0" applyBorder="0" applyAlignment="0" applyProtection="0"/>
    <xf numFmtId="44" fontId="1" fillId="0" borderId="0" applyFont="0" applyFill="0" applyBorder="0" applyAlignment="0" applyProtection="0"/>
    <xf numFmtId="243" fontId="28" fillId="0" borderId="0" applyFont="0" applyFill="0" applyBorder="0" applyAlignment="0" applyProtection="0">
      <protection locked="0"/>
    </xf>
    <xf numFmtId="244" fontId="5" fillId="0" borderId="0" applyFont="0" applyFill="0" applyBorder="0" applyAlignment="0" applyProtection="0"/>
    <xf numFmtId="245" fontId="5" fillId="0" borderId="0" applyFont="0" applyFill="0" applyBorder="0" applyAlignment="0" applyProtection="0">
      <protection locked="0"/>
    </xf>
    <xf numFmtId="246" fontId="5" fillId="0" borderId="0" applyFont="0" applyFill="0" applyBorder="0" applyAlignment="0" applyProtection="0"/>
    <xf numFmtId="247" fontId="5" fillId="0" borderId="0" applyFont="0" applyFill="0" applyBorder="0" applyAlignment="0" applyProtection="0"/>
    <xf numFmtId="248" fontId="128" fillId="0" borderId="0" applyFill="0" applyBorder="0">
      <alignment horizontal="right"/>
    </xf>
    <xf numFmtId="249" fontId="5" fillId="0" borderId="0" applyFont="0" applyFill="0" applyBorder="0" applyAlignment="0" applyProtection="0"/>
    <xf numFmtId="42" fontId="5" fillId="0" borderId="0" applyFont="0" applyFill="0" applyBorder="0" applyAlignment="0" applyProtection="0"/>
    <xf numFmtId="38" fontId="148" fillId="22" borderId="50"/>
    <xf numFmtId="0" fontId="149" fillId="72" borderId="51" applyAlignment="0" applyProtection="0"/>
    <xf numFmtId="195" fontId="5" fillId="0" borderId="0" applyFont="0" applyFill="0" applyBorder="0" applyAlignment="0" applyProtection="0"/>
    <xf numFmtId="14" fontId="5" fillId="0" borderId="0" applyFont="0" applyFill="0" applyBorder="0" applyAlignment="0" applyProtection="0"/>
    <xf numFmtId="250" fontId="16" fillId="24" borderId="0" applyFont="0" applyFill="0" applyBorder="0" applyAlignment="0" applyProtection="0"/>
    <xf numFmtId="251" fontId="33" fillId="0" borderId="21"/>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252" fontId="147" fillId="0" borderId="0" applyFont="0" applyFill="0" applyBorder="0" applyAlignment="0" applyProtection="0"/>
    <xf numFmtId="253" fontId="25" fillId="0" borderId="0" applyFill="0" applyBorder="0" applyProtection="0"/>
    <xf numFmtId="17" fontId="150" fillId="0" borderId="0" applyFont="0" applyFill="0" applyBorder="0" applyAlignment="0" applyProtection="0"/>
    <xf numFmtId="1" fontId="5" fillId="0" borderId="0" applyFill="0" applyBorder="0">
      <alignment horizontal="right"/>
    </xf>
    <xf numFmtId="2" fontId="5" fillId="0" borderId="0" applyFill="0" applyBorder="0">
      <alignment horizontal="right"/>
    </xf>
    <xf numFmtId="197" fontId="5" fillId="0" borderId="0" applyFill="0" applyBorder="0">
      <alignment horizontal="right"/>
    </xf>
    <xf numFmtId="197" fontId="5" fillId="0" borderId="0" applyFill="0" applyBorder="0">
      <alignment horizontal="right"/>
    </xf>
    <xf numFmtId="198" fontId="5" fillId="0" borderId="0" applyFill="0" applyBorder="0">
      <alignment horizontal="right"/>
    </xf>
    <xf numFmtId="177" fontId="5" fillId="0" borderId="0"/>
    <xf numFmtId="254" fontId="5" fillId="0" borderId="0" applyFont="0" applyFill="0" applyBorder="0" applyAlignment="0" applyProtection="0"/>
    <xf numFmtId="255" fontId="5" fillId="0" borderId="0" applyFont="0" applyFill="0" applyBorder="0" applyAlignment="0" applyProtection="0"/>
    <xf numFmtId="256" fontId="132" fillId="0" borderId="0" applyFont="0" applyFill="0" applyBorder="0" applyAlignment="0" applyProtection="0"/>
    <xf numFmtId="257" fontId="147" fillId="0" borderId="52" applyNumberFormat="0" applyFont="0" applyFill="0" applyAlignment="0" applyProtection="0"/>
    <xf numFmtId="258" fontId="1" fillId="73" borderId="0"/>
    <xf numFmtId="259" fontId="11" fillId="0" borderId="0" applyFont="0" applyFill="0" applyBorder="0" applyAlignment="0" applyProtection="0"/>
    <xf numFmtId="0" fontId="5" fillId="23" borderId="19" applyNumberFormat="0">
      <alignment vertical="center"/>
    </xf>
    <xf numFmtId="0" fontId="151" fillId="0" borderId="0" applyNumberFormat="0" applyFill="0" applyBorder="0" applyAlignment="0" applyProtection="0"/>
    <xf numFmtId="0" fontId="79" fillId="0" borderId="0" applyNumberFormat="0" applyFill="0" applyBorder="0" applyAlignment="0" applyProtection="0"/>
    <xf numFmtId="0" fontId="5" fillId="17" borderId="20" applyNumberFormat="0">
      <alignment vertical="center"/>
    </xf>
    <xf numFmtId="260" fontId="128" fillId="0" borderId="0" applyFill="0" applyBorder="0">
      <alignment horizontal="right"/>
    </xf>
    <xf numFmtId="261" fontId="128" fillId="0" borderId="0" applyFill="0" applyBorder="0">
      <alignment horizontal="right"/>
    </xf>
    <xf numFmtId="262" fontId="128" fillId="0" borderId="0" applyFill="0" applyBorder="0">
      <alignment horizontal="right"/>
    </xf>
    <xf numFmtId="260" fontId="5" fillId="0" borderId="0" applyFont="0" applyFill="0" applyBorder="0" applyAlignment="0" applyProtection="0"/>
    <xf numFmtId="263" fontId="45" fillId="74" borderId="0"/>
    <xf numFmtId="0" fontId="152" fillId="0" borderId="0">
      <alignment horizontal="left"/>
    </xf>
    <xf numFmtId="0" fontId="153" fillId="0" borderId="0">
      <alignment horizontal="left"/>
    </xf>
    <xf numFmtId="0" fontId="154" fillId="0" borderId="0" applyFill="0" applyBorder="0" applyProtection="0">
      <alignment horizontal="left"/>
    </xf>
    <xf numFmtId="0" fontId="154" fillId="0" borderId="0">
      <alignment horizontal="left"/>
    </xf>
    <xf numFmtId="0" fontId="154" fillId="0" borderId="0" applyFill="0" applyBorder="0" applyProtection="0">
      <alignment horizontal="left"/>
    </xf>
    <xf numFmtId="264" fontId="146" fillId="0" borderId="0" applyFont="0" applyFill="0" applyBorder="0" applyAlignment="0" applyProtection="0"/>
    <xf numFmtId="265" fontId="5" fillId="0" borderId="0" applyFont="0" applyFill="0" applyBorder="0" applyAlignment="0" applyProtection="0">
      <alignment horizontal="center"/>
    </xf>
    <xf numFmtId="0" fontId="155" fillId="75" borderId="0" applyNumberFormat="0" applyBorder="0" applyAlignment="0" applyProtection="0"/>
    <xf numFmtId="266" fontId="147" fillId="0" borderId="0" applyFont="0" applyFill="0" applyBorder="0" applyAlignment="0" applyProtection="0">
      <alignment horizontal="right"/>
    </xf>
    <xf numFmtId="267" fontId="156" fillId="0" borderId="0"/>
    <xf numFmtId="267" fontId="157" fillId="0" borderId="0"/>
    <xf numFmtId="0" fontId="157" fillId="0" borderId="0">
      <alignment horizontal="right"/>
    </xf>
    <xf numFmtId="0" fontId="158" fillId="0" borderId="0">
      <alignment horizontal="left"/>
    </xf>
    <xf numFmtId="0" fontId="159" fillId="0" borderId="0" applyProtection="0">
      <alignment horizontal="right"/>
    </xf>
    <xf numFmtId="0" fontId="58" fillId="0" borderId="23" applyNumberFormat="0" applyAlignment="0" applyProtection="0">
      <alignment horizontal="left" vertical="center"/>
    </xf>
    <xf numFmtId="0" fontId="58" fillId="0" borderId="24">
      <alignment horizontal="left" vertical="center"/>
    </xf>
    <xf numFmtId="0" fontId="160" fillId="0" borderId="0" applyNumberFormat="0" applyFill="0" applyBorder="0" applyAlignment="0"/>
    <xf numFmtId="0" fontId="47" fillId="0" borderId="0" applyFill="0" applyBorder="0">
      <alignment vertical="center"/>
    </xf>
    <xf numFmtId="0" fontId="47" fillId="0" borderId="0" applyFill="0" applyBorder="0">
      <alignment vertical="center"/>
    </xf>
    <xf numFmtId="0" fontId="161" fillId="0" borderId="53" applyNumberFormat="0" applyFill="0" applyAlignment="0" applyProtection="0"/>
    <xf numFmtId="0" fontId="2" fillId="76" borderId="0" applyNumberFormat="0" applyAlignment="0" applyProtection="0"/>
    <xf numFmtId="0" fontId="162" fillId="0" borderId="0">
      <alignment horizontal="left"/>
    </xf>
    <xf numFmtId="0" fontId="163" fillId="0" borderId="30">
      <alignment horizontal="left" vertical="top"/>
    </xf>
    <xf numFmtId="0" fontId="24" fillId="0" borderId="0" applyFill="0" applyBorder="0">
      <alignment vertical="center"/>
    </xf>
    <xf numFmtId="0" fontId="24" fillId="0" borderId="0" applyFill="0" applyBorder="0">
      <alignment vertical="center"/>
    </xf>
    <xf numFmtId="0" fontId="164" fillId="0" borderId="54" applyNumberFormat="0" applyFill="0" applyAlignment="0" applyProtection="0"/>
    <xf numFmtId="0" fontId="36" fillId="0" borderId="0">
      <alignment horizontal="left"/>
    </xf>
    <xf numFmtId="0" fontId="165" fillId="0" borderId="30">
      <alignment horizontal="left" vertical="top"/>
    </xf>
    <xf numFmtId="0" fontId="33" fillId="0" borderId="0" applyFill="0" applyBorder="0">
      <alignment vertical="center"/>
    </xf>
    <xf numFmtId="0" fontId="33" fillId="0" borderId="0" applyFill="0" applyBorder="0">
      <alignment vertical="center"/>
    </xf>
    <xf numFmtId="0" fontId="166" fillId="0" borderId="55" applyNumberFormat="0" applyFill="0" applyAlignment="0" applyProtection="0"/>
    <xf numFmtId="0" fontId="167" fillId="0" borderId="0">
      <alignment horizontal="left"/>
    </xf>
    <xf numFmtId="0" fontId="16" fillId="0" borderId="0" applyFill="0" applyBorder="0">
      <alignment vertical="center"/>
    </xf>
    <xf numFmtId="0" fontId="16" fillId="0" borderId="0" applyFill="0" applyBorder="0">
      <alignment vertical="center"/>
    </xf>
    <xf numFmtId="0" fontId="166" fillId="0" borderId="0" applyNumberFormat="0" applyFill="0" applyBorder="0" applyAlignment="0" applyProtection="0"/>
    <xf numFmtId="168" fontId="168" fillId="0" borderId="0"/>
    <xf numFmtId="0" fontId="169" fillId="77" borderId="0">
      <alignment horizontal="left" indent="2"/>
    </xf>
    <xf numFmtId="0" fontId="110" fillId="0" borderId="0">
      <alignment horizontal="left"/>
    </xf>
    <xf numFmtId="268" fontId="5" fillId="0" borderId="0" applyFont="0" applyFill="0" applyBorder="0" applyAlignment="0" applyProtection="0"/>
    <xf numFmtId="268" fontId="5" fillId="0" borderId="0" applyFont="0" applyFill="0" applyBorder="0" applyAlignment="0" applyProtection="0"/>
    <xf numFmtId="268" fontId="5" fillId="0" borderId="0" applyFont="0" applyFill="0" applyBorder="0" applyAlignment="0" applyProtection="0"/>
    <xf numFmtId="269" fontId="5" fillId="0" borderId="0" applyFont="0" applyFill="0" applyBorder="0" applyAlignment="0" applyProtection="0"/>
    <xf numFmtId="269" fontId="5" fillId="0" borderId="0" applyFont="0" applyFill="0" applyBorder="0" applyAlignment="0" applyProtection="0"/>
    <xf numFmtId="269" fontId="5" fillId="0" borderId="0" applyFont="0" applyFill="0" applyBorder="0" applyAlignment="0" applyProtection="0"/>
    <xf numFmtId="166" fontId="40" fillId="0" borderId="16" applyProtection="0"/>
    <xf numFmtId="270" fontId="170" fillId="0" borderId="16">
      <alignment horizontal="right"/>
      <protection locked="0"/>
    </xf>
    <xf numFmtId="229" fontId="131" fillId="0" borderId="0"/>
    <xf numFmtId="230" fontId="131" fillId="0" borderId="0"/>
    <xf numFmtId="231" fontId="171" fillId="0" borderId="0"/>
    <xf numFmtId="232" fontId="171" fillId="0" borderId="0"/>
    <xf numFmtId="0" fontId="172" fillId="51" borderId="48" applyNumberFormat="0" applyAlignment="0" applyProtection="0"/>
    <xf numFmtId="0" fontId="125" fillId="78" borderId="56" applyNumberFormat="0" applyAlignment="0" applyProtection="0"/>
    <xf numFmtId="0" fontId="40" fillId="0" borderId="16">
      <protection locked="0"/>
    </xf>
    <xf numFmtId="164" fontId="5" fillId="25" borderId="0" applyFont="0" applyBorder="0" applyAlignment="0">
      <alignment horizontal="right"/>
      <protection locked="0"/>
    </xf>
    <xf numFmtId="164" fontId="5" fillId="24" borderId="0" applyFont="0" applyBorder="0">
      <alignment horizontal="right"/>
      <protection locked="0"/>
    </xf>
    <xf numFmtId="0" fontId="173" fillId="69" borderId="0" applyNumberFormat="0" applyFont="0" applyAlignment="0"/>
    <xf numFmtId="0" fontId="173" fillId="69" borderId="52" applyNumberFormat="0" applyFont="0" applyAlignment="0">
      <protection locked="0"/>
    </xf>
    <xf numFmtId="271" fontId="171" fillId="20" borderId="0"/>
    <xf numFmtId="0" fontId="5" fillId="0" borderId="3" applyNumberFormat="0"/>
    <xf numFmtId="0" fontId="174" fillId="0" borderId="57"/>
    <xf numFmtId="0" fontId="4" fillId="79" borderId="3"/>
    <xf numFmtId="272" fontId="5" fillId="17" borderId="3" applyNumberFormat="0" applyAlignment="0">
      <alignment horizontal="right"/>
    </xf>
    <xf numFmtId="0" fontId="16" fillId="17" borderId="0"/>
    <xf numFmtId="229" fontId="131" fillId="80" borderId="0" applyBorder="0"/>
    <xf numFmtId="273" fontId="131" fillId="80" borderId="0"/>
    <xf numFmtId="230" fontId="131" fillId="80" borderId="0" applyBorder="0"/>
    <xf numFmtId="231" fontId="131" fillId="80" borderId="0" applyBorder="0"/>
    <xf numFmtId="232" fontId="131" fillId="80" borderId="0" applyBorder="0"/>
    <xf numFmtId="233" fontId="131" fillId="80" borderId="0" applyBorder="0"/>
    <xf numFmtId="0" fontId="175" fillId="0" borderId="58" applyNumberFormat="0" applyFill="0" applyAlignment="0" applyProtection="0"/>
    <xf numFmtId="15" fontId="128" fillId="0" borderId="0" applyFill="0" applyBorder="0">
      <alignment horizontal="right"/>
    </xf>
    <xf numFmtId="274" fontId="28" fillId="0" borderId="0" applyNumberFormat="0" applyFill="0" applyBorder="0" applyAlignment="0">
      <protection locked="0"/>
    </xf>
    <xf numFmtId="0" fontId="176" fillId="0" borderId="0" applyNumberFormat="0" applyFill="0" applyBorder="0" applyAlignment="0" applyProtection="0">
      <alignment horizontal="right"/>
    </xf>
    <xf numFmtId="275" fontId="128" fillId="0" borderId="0" applyFill="0" applyBorder="0">
      <alignment horizontal="right"/>
    </xf>
    <xf numFmtId="166" fontId="177" fillId="0" borderId="0"/>
    <xf numFmtId="276" fontId="1" fillId="0" borderId="0"/>
    <xf numFmtId="0" fontId="178" fillId="51" borderId="0" applyNumberFormat="0" applyBorder="0" applyAlignment="0" applyProtection="0"/>
    <xf numFmtId="0" fontId="178" fillId="51" borderId="0" applyNumberFormat="0" applyBorder="0" applyAlignment="0" applyProtection="0"/>
    <xf numFmtId="0" fontId="178" fillId="51" borderId="0" applyNumberFormat="0" applyBorder="0" applyAlignment="0" applyProtection="0"/>
    <xf numFmtId="0" fontId="178" fillId="51" borderId="0" applyNumberFormat="0" applyBorder="0" applyAlignment="0" applyProtection="0"/>
    <xf numFmtId="277" fontId="179" fillId="0" borderId="16">
      <alignment horizontal="right"/>
      <protection locked="0"/>
    </xf>
    <xf numFmtId="0" fontId="5" fillId="0" borderId="0"/>
    <xf numFmtId="0" fontId="5" fillId="0" borderId="0"/>
    <xf numFmtId="0" fontId="5" fillId="0" borderId="0"/>
    <xf numFmtId="0" fontId="5" fillId="0" borderId="0"/>
    <xf numFmtId="0" fontId="1" fillId="0" borderId="0"/>
    <xf numFmtId="0" fontId="5"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37" fontId="84" fillId="16" borderId="0" applyFill="0"/>
    <xf numFmtId="0" fontId="5"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 fillId="0" borderId="0"/>
    <xf numFmtId="0" fontId="1" fillId="0" borderId="0"/>
    <xf numFmtId="0" fontId="5" fillId="0" borderId="0"/>
    <xf numFmtId="0" fontId="1" fillId="0" borderId="0"/>
    <xf numFmtId="0" fontId="5" fillId="0" borderId="0"/>
    <xf numFmtId="0" fontId="11" fillId="0" borderId="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0"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278" fontId="14" fillId="0" borderId="0" applyFill="0" applyBorder="0" applyAlignment="0" applyProtection="0">
      <alignment vertical="top" wrapText="1"/>
    </xf>
    <xf numFmtId="273" fontId="150" fillId="0" borderId="0"/>
    <xf numFmtId="271" fontId="150" fillId="0" borderId="0"/>
    <xf numFmtId="229" fontId="150" fillId="0" borderId="0"/>
    <xf numFmtId="230" fontId="150" fillId="0" borderId="0" applyBorder="0"/>
    <xf numFmtId="0" fontId="181" fillId="17" borderId="59" applyNumberFormat="0"/>
    <xf numFmtId="0" fontId="182" fillId="0" borderId="60"/>
    <xf numFmtId="0" fontId="183" fillId="0" borderId="0" applyNumberFormat="0" applyBorder="0">
      <protection hidden="1"/>
    </xf>
    <xf numFmtId="0" fontId="184" fillId="69" borderId="61" applyNumberFormat="0" applyAlignment="0" applyProtection="0"/>
    <xf numFmtId="1" fontId="185" fillId="0" borderId="0" applyProtection="0">
      <alignment horizontal="right" vertical="center"/>
    </xf>
    <xf numFmtId="0" fontId="5" fillId="81" borderId="0" applyNumberFormat="0" applyFont="0" applyBorder="0" applyAlignment="0" applyProtection="0">
      <protection hidden="1"/>
    </xf>
    <xf numFmtId="279" fontId="5"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9" fontId="5" fillId="0" borderId="0" applyFont="0" applyFill="0" applyBorder="0" applyAlignment="0" applyProtection="0"/>
    <xf numFmtId="280" fontId="186" fillId="0" borderId="0" applyFont="0" applyFill="0" applyBorder="0" applyAlignment="0" applyProtection="0"/>
    <xf numFmtId="168" fontId="5" fillId="0" borderId="0" applyFont="0" applyFill="0" applyBorder="0" applyAlignment="0" applyProtection="0"/>
    <xf numFmtId="213" fontId="5" fillId="0" borderId="0" applyFill="0" applyBorder="0"/>
    <xf numFmtId="281" fontId="5" fillId="0" borderId="0" applyFill="0" applyBorder="0"/>
    <xf numFmtId="9" fontId="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187" fillId="0" borderId="0"/>
    <xf numFmtId="0" fontId="103" fillId="0" borderId="0" applyNumberFormat="0" applyFont="0" applyFill="0" applyBorder="0" applyAlignment="0" applyProtection="0">
      <alignment horizontal="left"/>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15" fontId="103" fillId="0" borderId="0" applyFont="0" applyFill="0" applyBorder="0" applyAlignment="0" applyProtection="0"/>
    <xf numFmtId="4" fontId="103" fillId="0" borderId="0" applyFont="0" applyFill="0" applyBorder="0" applyAlignment="0" applyProtection="0"/>
    <xf numFmtId="282" fontId="188" fillId="0" borderId="31"/>
    <xf numFmtId="0" fontId="104" fillId="0" borderId="12">
      <alignment horizontal="center"/>
    </xf>
    <xf numFmtId="0" fontId="104" fillId="0" borderId="12">
      <alignment horizontal="center"/>
    </xf>
    <xf numFmtId="0" fontId="104" fillId="0" borderId="12">
      <alignment horizontal="center"/>
    </xf>
    <xf numFmtId="3" fontId="103" fillId="0" borderId="0" applyFont="0" applyFill="0" applyBorder="0" applyAlignment="0" applyProtection="0"/>
    <xf numFmtId="0" fontId="103" fillId="35" borderId="0" applyNumberFormat="0" applyFont="0" applyBorder="0" applyAlignment="0" applyProtection="0"/>
    <xf numFmtId="222" fontId="5" fillId="0" borderId="30" applyFont="0" applyFill="0" applyBorder="0" applyAlignment="0" applyProtection="0"/>
    <xf numFmtId="223" fontId="5" fillId="0" borderId="0" applyFont="0" applyFill="0" applyBorder="0" applyAlignment="0" applyProtection="0"/>
    <xf numFmtId="278" fontId="5" fillId="0" borderId="0"/>
    <xf numFmtId="283" fontId="189" fillId="0" borderId="0"/>
    <xf numFmtId="278" fontId="5" fillId="0" borderId="0"/>
    <xf numFmtId="284" fontId="41" fillId="0" borderId="0" applyNumberFormat="0" applyFill="0" applyBorder="0" applyAlignment="0" applyProtection="0"/>
    <xf numFmtId="0" fontId="5" fillId="36" borderId="0" applyNumberFormat="0" applyFont="0" applyBorder="0" applyAlignment="0" applyProtection="0"/>
    <xf numFmtId="0" fontId="78" fillId="0" borderId="0"/>
    <xf numFmtId="0" fontId="78" fillId="0" borderId="0"/>
    <xf numFmtId="285" fontId="47" fillId="0" borderId="0" applyNumberFormat="0" applyFill="0" applyBorder="0" applyAlignment="0" applyProtection="0"/>
    <xf numFmtId="285" fontId="190" fillId="0" borderId="0" applyNumberFormat="0" applyFill="0" applyBorder="0" applyAlignment="0" applyProtection="0"/>
    <xf numFmtId="0" fontId="153" fillId="0" borderId="62">
      <alignment vertical="center"/>
    </xf>
    <xf numFmtId="4" fontId="87" fillId="51" borderId="63" applyNumberFormat="0" applyProtection="0">
      <alignment vertical="center"/>
    </xf>
    <xf numFmtId="4" fontId="191" fillId="51" borderId="63" applyNumberFormat="0" applyProtection="0">
      <alignment vertical="center"/>
    </xf>
    <xf numFmtId="4" fontId="87" fillId="51" borderId="63" applyNumberFormat="0" applyProtection="0">
      <alignment horizontal="left" vertical="center" indent="1"/>
    </xf>
    <xf numFmtId="0" fontId="87" fillId="51" borderId="63" applyNumberFormat="0" applyProtection="0">
      <alignment horizontal="left" vertical="top" indent="1"/>
    </xf>
    <xf numFmtId="4" fontId="87" fillId="82" borderId="0" applyNumberFormat="0" applyProtection="0">
      <alignment horizontal="left" vertical="center" indent="1"/>
    </xf>
    <xf numFmtId="4" fontId="6" fillId="68" borderId="63" applyNumberFormat="0" applyProtection="0">
      <alignment horizontal="right" vertical="center"/>
    </xf>
    <xf numFmtId="4" fontId="6" fillId="47" borderId="63" applyNumberFormat="0" applyProtection="0">
      <alignment horizontal="right" vertical="center"/>
    </xf>
    <xf numFmtId="4" fontId="6" fillId="59" borderId="63" applyNumberFormat="0" applyProtection="0">
      <alignment horizontal="right" vertical="center"/>
    </xf>
    <xf numFmtId="4" fontId="6" fillId="83" borderId="63" applyNumberFormat="0" applyProtection="0">
      <alignment horizontal="right" vertical="center"/>
    </xf>
    <xf numFmtId="4" fontId="6" fillId="65" borderId="63" applyNumberFormat="0" applyProtection="0">
      <alignment horizontal="right" vertical="center"/>
    </xf>
    <xf numFmtId="4" fontId="6" fillId="62" borderId="63" applyNumberFormat="0" applyProtection="0">
      <alignment horizontal="right" vertical="center"/>
    </xf>
    <xf numFmtId="4" fontId="6" fillId="84" borderId="63" applyNumberFormat="0" applyProtection="0">
      <alignment horizontal="right" vertical="center"/>
    </xf>
    <xf numFmtId="4" fontId="6" fillId="85" borderId="63" applyNumberFormat="0" applyProtection="0">
      <alignment horizontal="right" vertical="center"/>
    </xf>
    <xf numFmtId="4" fontId="6" fillId="86" borderId="63" applyNumberFormat="0" applyProtection="0">
      <alignment horizontal="right" vertical="center"/>
    </xf>
    <xf numFmtId="4" fontId="87" fillId="87" borderId="64" applyNumberFormat="0" applyProtection="0">
      <alignment horizontal="left" vertical="center" indent="1"/>
    </xf>
    <xf numFmtId="4" fontId="6" fillId="88" borderId="0" applyNumberFormat="0" applyProtection="0">
      <alignment horizontal="left" vertical="center" indent="1"/>
    </xf>
    <xf numFmtId="4" fontId="91" fillId="89" borderId="0" applyNumberFormat="0" applyProtection="0">
      <alignment horizontal="left" vertical="center" indent="1"/>
    </xf>
    <xf numFmtId="4" fontId="6" fillId="82" borderId="63" applyNumberFormat="0" applyProtection="0">
      <alignment horizontal="right" vertical="center"/>
    </xf>
    <xf numFmtId="4" fontId="6" fillId="88" borderId="0" applyNumberFormat="0" applyProtection="0">
      <alignment horizontal="left" vertical="center" indent="1"/>
    </xf>
    <xf numFmtId="4" fontId="6" fillId="82" borderId="0" applyNumberFormat="0" applyProtection="0">
      <alignment horizontal="left" vertical="center" indent="1"/>
    </xf>
    <xf numFmtId="0" fontId="5" fillId="89" borderId="63" applyNumberFormat="0" applyProtection="0">
      <alignment horizontal="left" vertical="center" indent="1"/>
    </xf>
    <xf numFmtId="0" fontId="5" fillId="89" borderId="63" applyNumberFormat="0" applyProtection="0">
      <alignment horizontal="left" vertical="top" indent="1"/>
    </xf>
    <xf numFmtId="0" fontId="5" fillId="82" borderId="63" applyNumberFormat="0" applyProtection="0">
      <alignment horizontal="left" vertical="center" indent="1"/>
    </xf>
    <xf numFmtId="0" fontId="5" fillId="82" borderId="63" applyNumberFormat="0" applyProtection="0">
      <alignment horizontal="left" vertical="top" indent="1"/>
    </xf>
    <xf numFmtId="0" fontId="5" fillId="52" borderId="63" applyNumberFormat="0" applyProtection="0">
      <alignment horizontal="left" vertical="center" indent="1"/>
    </xf>
    <xf numFmtId="0" fontId="5" fillId="52" borderId="63" applyNumberFormat="0" applyProtection="0">
      <alignment horizontal="left" vertical="top" indent="1"/>
    </xf>
    <xf numFmtId="0" fontId="5" fillId="88" borderId="63" applyNumberFormat="0" applyProtection="0">
      <alignment horizontal="left" vertical="center" indent="1"/>
    </xf>
    <xf numFmtId="0" fontId="5" fillId="88" borderId="63" applyNumberFormat="0" applyProtection="0">
      <alignment horizontal="left" vertical="top" indent="1"/>
    </xf>
    <xf numFmtId="0" fontId="5" fillId="69" borderId="3" applyNumberFormat="0">
      <protection locked="0"/>
    </xf>
    <xf numFmtId="4" fontId="6" fillId="48" borderId="63" applyNumberFormat="0" applyProtection="0">
      <alignment vertical="center"/>
    </xf>
    <xf numFmtId="4" fontId="192" fillId="48" borderId="63" applyNumberFormat="0" applyProtection="0">
      <alignment vertical="center"/>
    </xf>
    <xf numFmtId="4" fontId="6" fillId="48" borderId="63" applyNumberFormat="0" applyProtection="0">
      <alignment horizontal="left" vertical="center" indent="1"/>
    </xf>
    <xf numFmtId="0" fontId="6" fillId="48" borderId="63" applyNumberFormat="0" applyProtection="0">
      <alignment horizontal="left" vertical="top" indent="1"/>
    </xf>
    <xf numFmtId="4" fontId="6" fillId="88" borderId="63" applyNumberFormat="0" applyProtection="0">
      <alignment horizontal="right" vertical="center"/>
    </xf>
    <xf numFmtId="4" fontId="192" fillId="88" borderId="63" applyNumberFormat="0" applyProtection="0">
      <alignment horizontal="right" vertical="center"/>
    </xf>
    <xf numFmtId="4" fontId="6" fillId="82" borderId="63" applyNumberFormat="0" applyProtection="0">
      <alignment horizontal="left" vertical="center" indent="1"/>
    </xf>
    <xf numFmtId="0" fontId="6" fillId="82" borderId="63" applyNumberFormat="0" applyProtection="0">
      <alignment horizontal="left" vertical="top" indent="1"/>
    </xf>
    <xf numFmtId="4" fontId="193" fillId="34" borderId="0" applyNumberFormat="0" applyProtection="0">
      <alignment horizontal="left" vertical="center" indent="1"/>
    </xf>
    <xf numFmtId="4" fontId="40" fillId="88" borderId="63" applyNumberFormat="0" applyProtection="0">
      <alignment horizontal="right" vertical="center"/>
    </xf>
    <xf numFmtId="0" fontId="5" fillId="48" borderId="0" applyNumberFormat="0" applyFont="0" applyBorder="0" applyAlignment="0" applyProtection="0"/>
    <xf numFmtId="0" fontId="5" fillId="69" borderId="0" applyNumberFormat="0" applyFont="0" applyBorder="0" applyAlignment="0" applyProtection="0"/>
    <xf numFmtId="0" fontId="5" fillId="50" borderId="0" applyNumberFormat="0" applyFont="0" applyBorder="0" applyAlignment="0" applyProtection="0"/>
    <xf numFmtId="0" fontId="5" fillId="0" borderId="0" applyNumberFormat="0" applyFont="0" applyFill="0" applyBorder="0" applyAlignment="0" applyProtection="0"/>
    <xf numFmtId="0" fontId="5" fillId="50"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286" fontId="128" fillId="0" borderId="0" applyFont="0" applyFill="0" applyBorder="0" applyAlignment="0" applyProtection="0">
      <alignment horizontal="right"/>
    </xf>
    <xf numFmtId="17" fontId="128" fillId="0" borderId="0" applyFill="0" applyBorder="0">
      <alignment horizontal="right"/>
    </xf>
    <xf numFmtId="0" fontId="194" fillId="0" borderId="0" applyFill="0" applyBorder="0" applyAlignment="0" applyProtection="0"/>
    <xf numFmtId="209" fontId="16" fillId="0" borderId="0" applyAlignment="0" applyProtection="0"/>
    <xf numFmtId="38" fontId="195" fillId="0" borderId="30" applyBorder="0" applyAlignment="0"/>
    <xf numFmtId="287" fontId="25" fillId="0" borderId="0" applyFill="0" applyBorder="0" applyProtection="0"/>
    <xf numFmtId="0" fontId="6" fillId="0" borderId="0">
      <alignment vertical="top"/>
    </xf>
    <xf numFmtId="0" fontId="111" fillId="40" borderId="32" applyNumberFormat="0" applyAlignment="0" applyProtection="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0" fontId="6" fillId="0" borderId="0" applyNumberFormat="0" applyBorder="0" applyAlignment="0"/>
    <xf numFmtId="288" fontId="47" fillId="17" borderId="43"/>
    <xf numFmtId="289" fontId="79" fillId="0" borderId="5" applyFont="0" applyFill="0" applyAlignment="0" applyProtection="0"/>
    <xf numFmtId="0" fontId="1" fillId="0" borderId="5"/>
    <xf numFmtId="0" fontId="196" fillId="0" borderId="0" applyBorder="0" applyProtection="0">
      <alignment vertical="center"/>
    </xf>
    <xf numFmtId="257" fontId="196" fillId="0" borderId="21" applyBorder="0" applyProtection="0">
      <alignment horizontal="right" vertical="center"/>
    </xf>
    <xf numFmtId="0" fontId="197" fillId="90" borderId="0" applyBorder="0" applyProtection="0">
      <alignment horizontal="centerContinuous" vertical="center"/>
    </xf>
    <xf numFmtId="0" fontId="198" fillId="29" borderId="21" applyBorder="0" applyProtection="0">
      <alignment horizontal="centerContinuous" vertical="center"/>
    </xf>
    <xf numFmtId="0" fontId="196" fillId="0" borderId="0" applyBorder="0" applyProtection="0">
      <alignment vertical="center"/>
    </xf>
    <xf numFmtId="0" fontId="154" fillId="0" borderId="0">
      <alignment horizontal="left"/>
    </xf>
    <xf numFmtId="0" fontId="36" fillId="0" borderId="0"/>
    <xf numFmtId="0" fontId="199" fillId="91" borderId="3" applyNumberFormat="0">
      <alignment horizontal="centerContinuous" vertical="center" wrapText="1"/>
    </xf>
    <xf numFmtId="2" fontId="200" fillId="92" borderId="65"/>
    <xf numFmtId="0" fontId="45" fillId="93" borderId="48" applyNumberFormat="0">
      <alignment horizontal="right"/>
    </xf>
    <xf numFmtId="49" fontId="5" fillId="0" borderId="0" applyFont="0" applyFill="0" applyBorder="0" applyAlignment="0" applyProtection="0"/>
    <xf numFmtId="0" fontId="201" fillId="0" borderId="0"/>
    <xf numFmtId="0" fontId="201" fillId="0" borderId="0"/>
    <xf numFmtId="0" fontId="202" fillId="0" borderId="0"/>
    <xf numFmtId="0" fontId="202" fillId="0" borderId="0"/>
    <xf numFmtId="0" fontId="201" fillId="0" borderId="0"/>
    <xf numFmtId="0" fontId="201" fillId="0" borderId="0"/>
    <xf numFmtId="0" fontId="5" fillId="0" borderId="0" applyFill="0" applyBorder="0">
      <alignment horizontal="right"/>
    </xf>
    <xf numFmtId="0" fontId="5" fillId="0" borderId="0">
      <alignment vertical="top" wrapText="1"/>
    </xf>
    <xf numFmtId="166" fontId="203" fillId="0" borderId="0"/>
    <xf numFmtId="289" fontId="79" fillId="0" borderId="0" applyFont="0" applyFill="0" applyBorder="0" applyAlignment="0" applyProtection="0"/>
    <xf numFmtId="0" fontId="204" fillId="0" borderId="0" applyFill="0" applyBorder="0" applyProtection="0">
      <alignment horizontal="left" vertical="top"/>
    </xf>
    <xf numFmtId="0" fontId="205" fillId="0" borderId="0" applyNumberFormat="0" applyFill="0" applyBorder="0" applyAlignment="0" applyProtection="0"/>
    <xf numFmtId="191" fontId="5" fillId="0" borderId="24" applyFill="0"/>
    <xf numFmtId="191" fontId="5" fillId="0" borderId="5" applyFill="0"/>
    <xf numFmtId="191" fontId="5" fillId="0" borderId="24" applyFill="0"/>
    <xf numFmtId="191" fontId="5" fillId="0" borderId="5" applyFill="0"/>
    <xf numFmtId="0" fontId="10" fillId="0" borderId="66" applyNumberFormat="0" applyFill="0" applyAlignment="0" applyProtection="0"/>
    <xf numFmtId="289" fontId="79" fillId="0" borderId="67" applyFont="0" applyFill="0" applyAlignment="0" applyProtection="0"/>
    <xf numFmtId="0" fontId="206" fillId="94" borderId="33"/>
    <xf numFmtId="0" fontId="140" fillId="0" borderId="0" applyNumberFormat="0"/>
    <xf numFmtId="0" fontId="20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90" fontId="5" fillId="0" borderId="0" applyFont="0" applyFill="0" applyBorder="0" applyAlignment="0" applyProtection="0"/>
    <xf numFmtId="291" fontId="5" fillId="0" borderId="0" applyFont="0" applyFill="0" applyBorder="0" applyAlignment="0" applyProtection="0"/>
    <xf numFmtId="0" fontId="208" fillId="0" borderId="0" applyNumberFormat="0" applyFill="0" applyBorder="0" applyAlignment="0" applyProtection="0"/>
    <xf numFmtId="0" fontId="183" fillId="0" borderId="0" applyNumberFormat="0" applyFill="0" applyBorder="0" applyAlignment="0"/>
    <xf numFmtId="224" fontId="5" fillId="0" borderId="0" applyFont="0" applyFill="0" applyBorder="0" applyProtection="0">
      <alignment horizontal="right"/>
    </xf>
    <xf numFmtId="292" fontId="209" fillId="0" borderId="0" applyFill="0" applyBorder="0" applyAlignment="0"/>
    <xf numFmtId="293" fontId="209" fillId="18" borderId="0" applyFill="0" applyBorder="0" applyAlignment="0"/>
    <xf numFmtId="294" fontId="210" fillId="0" borderId="21" applyBorder="0" applyProtection="0">
      <alignment horizontal="right"/>
    </xf>
    <xf numFmtId="292" fontId="186" fillId="0" borderId="0" applyFont="0" applyFill="0" applyBorder="0" applyAlignment="0" applyProtection="0"/>
    <xf numFmtId="295" fontId="186" fillId="0" borderId="0" applyFont="0" applyFill="0" applyBorder="0" applyAlignment="0" applyProtection="0"/>
    <xf numFmtId="226" fontId="5" fillId="0" borderId="0" applyFont="0" applyFill="0" applyBorder="0" applyAlignment="0" applyProtection="0"/>
    <xf numFmtId="296" fontId="128" fillId="0" borderId="0" applyFill="0" applyBorder="0">
      <alignment horizontal="right"/>
    </xf>
    <xf numFmtId="297" fontId="1" fillId="0" borderId="0"/>
    <xf numFmtId="297" fontId="1" fillId="0" borderId="0"/>
    <xf numFmtId="297" fontId="1" fillId="0" borderId="0"/>
    <xf numFmtId="0" fontId="6" fillId="0" borderId="0">
      <alignment vertical="top"/>
    </xf>
    <xf numFmtId="242" fontId="1" fillId="0" borderId="0" applyFont="0" applyFill="0" applyBorder="0" applyAlignment="0" applyProtection="0"/>
  </cellStyleXfs>
  <cellXfs count="208">
    <xf numFmtId="0" fontId="0" fillId="0" borderId="0" xfId="0"/>
    <xf numFmtId="0" fontId="7" fillId="16" borderId="2" xfId="5" applyFont="1" applyFill="1" applyBorder="1" applyAlignment="1" applyProtection="1">
      <alignment horizontal="left"/>
    </xf>
    <xf numFmtId="0" fontId="0" fillId="0" borderId="0" xfId="0" applyFill="1" applyBorder="1"/>
    <xf numFmtId="0" fontId="0" fillId="43" borderId="0" xfId="0" applyFill="1"/>
    <xf numFmtId="9" fontId="0" fillId="0" borderId="0" xfId="0" applyNumberFormat="1"/>
    <xf numFmtId="0" fontId="8" fillId="16" borderId="2" xfId="5" applyFont="1" applyFill="1" applyBorder="1" applyProtection="1"/>
    <xf numFmtId="0" fontId="211" fillId="96" borderId="36" xfId="5" applyFont="1" applyFill="1" applyBorder="1" applyAlignment="1" applyProtection="1">
      <alignment horizontal="center"/>
    </xf>
    <xf numFmtId="0" fontId="211" fillId="96" borderId="37" xfId="5" applyFont="1" applyFill="1" applyBorder="1" applyAlignment="1" applyProtection="1">
      <alignment horizontal="center"/>
    </xf>
    <xf numFmtId="0" fontId="211" fillId="96" borderId="38" xfId="5" applyFont="1" applyFill="1" applyBorder="1" applyAlignment="1" applyProtection="1">
      <alignment horizontal="center"/>
    </xf>
    <xf numFmtId="44" fontId="0" fillId="44" borderId="5" xfId="2" applyFont="1" applyFill="1" applyBorder="1"/>
    <xf numFmtId="44" fontId="0" fillId="0" borderId="0" xfId="2" applyFont="1" applyBorder="1"/>
    <xf numFmtId="44" fontId="0" fillId="44" borderId="70" xfId="2" applyFont="1" applyFill="1" applyBorder="1"/>
    <xf numFmtId="44" fontId="0" fillId="44" borderId="0" xfId="2" applyFont="1" applyFill="1" applyBorder="1"/>
    <xf numFmtId="44" fontId="0" fillId="44" borderId="72" xfId="2" applyFont="1" applyFill="1" applyBorder="1"/>
    <xf numFmtId="44" fontId="0" fillId="44" borderId="12" xfId="2" applyFont="1" applyFill="1" applyBorder="1"/>
    <xf numFmtId="0" fontId="211" fillId="96" borderId="36" xfId="5" applyFont="1" applyFill="1" applyBorder="1" applyAlignment="1" applyProtection="1">
      <alignment horizontal="center" wrapText="1"/>
    </xf>
    <xf numFmtId="0" fontId="211" fillId="96" borderId="77" xfId="5" applyFont="1" applyFill="1" applyBorder="1" applyAlignment="1" applyProtection="1">
      <alignment horizontal="center" wrapText="1"/>
    </xf>
    <xf numFmtId="0" fontId="211" fillId="96" borderId="78" xfId="5" applyFont="1" applyFill="1" applyBorder="1" applyAlignment="1" applyProtection="1">
      <alignment horizontal="center" wrapText="1"/>
    </xf>
    <xf numFmtId="0" fontId="211" fillId="96" borderId="37" xfId="5" applyFont="1" applyFill="1" applyBorder="1" applyAlignment="1" applyProtection="1">
      <alignment horizontal="center" wrapText="1"/>
    </xf>
    <xf numFmtId="0" fontId="8" fillId="16" borderId="39" xfId="5" applyFont="1" applyFill="1" applyBorder="1" applyProtection="1"/>
    <xf numFmtId="9" fontId="0" fillId="0" borderId="0" xfId="3" applyFont="1" applyBorder="1"/>
    <xf numFmtId="44" fontId="0" fillId="0" borderId="5" xfId="2" applyFont="1" applyBorder="1"/>
    <xf numFmtId="44" fontId="0" fillId="98" borderId="11" xfId="2" applyFont="1" applyFill="1" applyBorder="1"/>
    <xf numFmtId="44" fontId="0" fillId="98" borderId="44" xfId="2" applyFont="1" applyFill="1" applyBorder="1"/>
    <xf numFmtId="44" fontId="0" fillId="95" borderId="0" xfId="2" applyFont="1" applyFill="1" applyBorder="1"/>
    <xf numFmtId="44" fontId="0" fillId="99" borderId="70" xfId="2" applyFont="1" applyFill="1" applyBorder="1"/>
    <xf numFmtId="44" fontId="0" fillId="99" borderId="72" xfId="2" applyFont="1" applyFill="1" applyBorder="1"/>
    <xf numFmtId="44" fontId="0" fillId="44" borderId="74" xfId="2" applyFont="1" applyFill="1" applyBorder="1"/>
    <xf numFmtId="44" fontId="0" fillId="44" borderId="23" xfId="2" applyFont="1" applyFill="1" applyBorder="1"/>
    <xf numFmtId="44" fontId="0" fillId="43" borderId="75" xfId="2" applyFont="1" applyFill="1" applyBorder="1"/>
    <xf numFmtId="44" fontId="0" fillId="99" borderId="74" xfId="2" applyFont="1" applyFill="1" applyBorder="1"/>
    <xf numFmtId="0" fontId="212" fillId="0" borderId="0" xfId="0" applyFont="1"/>
    <xf numFmtId="168" fontId="0" fillId="0" borderId="0" xfId="0" applyNumberFormat="1"/>
    <xf numFmtId="0" fontId="0" fillId="0" borderId="0" xfId="0" applyAlignment="1">
      <alignment horizontal="right"/>
    </xf>
    <xf numFmtId="0" fontId="3" fillId="99" borderId="74" xfId="0" applyFont="1" applyFill="1" applyBorder="1" applyAlignment="1">
      <alignment vertical="center"/>
    </xf>
    <xf numFmtId="0" fontId="211" fillId="96" borderId="79" xfId="5" applyFont="1" applyFill="1" applyBorder="1" applyAlignment="1" applyProtection="1">
      <alignment horizontal="center"/>
    </xf>
    <xf numFmtId="0" fontId="0" fillId="0" borderId="0" xfId="0"/>
    <xf numFmtId="43" fontId="0" fillId="0" borderId="0" xfId="0" applyNumberFormat="1"/>
    <xf numFmtId="0" fontId="0" fillId="0" borderId="0" xfId="0" applyAlignment="1">
      <alignment horizontal="left"/>
    </xf>
    <xf numFmtId="9" fontId="0" fillId="0" borderId="0" xfId="3" applyFont="1"/>
    <xf numFmtId="44" fontId="0" fillId="0" borderId="0" xfId="0" applyNumberFormat="1"/>
    <xf numFmtId="44" fontId="0" fillId="44" borderId="68" xfId="2" applyFont="1" applyFill="1" applyBorder="1"/>
    <xf numFmtId="44" fontId="0" fillId="98" borderId="44" xfId="2" applyFont="1" applyFill="1" applyBorder="1"/>
    <xf numFmtId="44" fontId="0" fillId="99" borderId="4" xfId="2" applyFont="1" applyFill="1" applyBorder="1"/>
    <xf numFmtId="44" fontId="0" fillId="99" borderId="76" xfId="2" applyFont="1" applyFill="1" applyBorder="1"/>
    <xf numFmtId="0" fontId="8" fillId="16" borderId="0" xfId="5" applyFont="1" applyFill="1" applyBorder="1" applyProtection="1"/>
    <xf numFmtId="10" fontId="0" fillId="0" borderId="0" xfId="3" applyNumberFormat="1" applyFont="1"/>
    <xf numFmtId="0" fontId="2" fillId="76" borderId="0" xfId="867"/>
    <xf numFmtId="0" fontId="194" fillId="0" borderId="0" xfId="1274"/>
    <xf numFmtId="0" fontId="0" fillId="0" borderId="0" xfId="0" applyAlignment="1">
      <alignment horizontal="center"/>
    </xf>
    <xf numFmtId="0" fontId="2" fillId="45" borderId="0" xfId="867" applyFill="1" applyBorder="1"/>
    <xf numFmtId="0" fontId="0" fillId="45" borderId="0" xfId="0" applyFill="1" applyBorder="1"/>
    <xf numFmtId="0" fontId="3" fillId="45" borderId="0" xfId="0" applyFont="1" applyFill="1" applyBorder="1"/>
    <xf numFmtId="0" fontId="127" fillId="45" borderId="0" xfId="0" applyFont="1" applyFill="1" applyBorder="1" applyAlignment="1">
      <alignment vertical="top" wrapText="1"/>
    </xf>
    <xf numFmtId="0" fontId="0" fillId="45" borderId="0" xfId="0" applyFill="1" applyBorder="1" applyAlignment="1">
      <alignment vertical="top"/>
    </xf>
    <xf numFmtId="0" fontId="213" fillId="45" borderId="0" xfId="0" applyFont="1" applyFill="1" applyBorder="1" applyAlignment="1">
      <alignment vertical="top" wrapText="1"/>
    </xf>
    <xf numFmtId="0" fontId="3" fillId="0" borderId="0" xfId="0" applyFont="1" applyAlignment="1">
      <alignment horizontal="left"/>
    </xf>
    <xf numFmtId="44" fontId="0" fillId="97" borderId="68" xfId="2" applyFont="1" applyFill="1" applyBorder="1"/>
    <xf numFmtId="44" fontId="0" fillId="97" borderId="70" xfId="2" applyFont="1" applyFill="1" applyBorder="1"/>
    <xf numFmtId="44" fontId="0" fillId="97" borderId="72" xfId="2" applyFont="1" applyFill="1" applyBorder="1"/>
    <xf numFmtId="44" fontId="0" fillId="97" borderId="69" xfId="2" applyFont="1" applyFill="1" applyBorder="1"/>
    <xf numFmtId="44" fontId="0" fillId="97" borderId="71" xfId="2" applyFont="1" applyFill="1" applyBorder="1"/>
    <xf numFmtId="44" fontId="0" fillId="97" borderId="73" xfId="2" applyFont="1" applyFill="1" applyBorder="1"/>
    <xf numFmtId="44" fontId="0" fillId="97" borderId="5" xfId="2" applyFont="1" applyFill="1" applyBorder="1"/>
    <xf numFmtId="44" fontId="0" fillId="97" borderId="0" xfId="2" applyFont="1" applyFill="1" applyBorder="1"/>
    <xf numFmtId="44" fontId="0" fillId="97" borderId="12" xfId="2" applyFont="1" applyFill="1" applyBorder="1"/>
    <xf numFmtId="0" fontId="211" fillId="96" borderId="80" xfId="5" applyFont="1" applyFill="1" applyBorder="1" applyAlignment="1" applyProtection="1">
      <alignment horizontal="center"/>
    </xf>
    <xf numFmtId="0" fontId="3" fillId="99" borderId="50" xfId="0" applyFont="1" applyFill="1" applyBorder="1" applyAlignment="1">
      <alignment horizontal="center" vertical="center" wrapText="1"/>
    </xf>
    <xf numFmtId="0" fontId="211" fillId="96" borderId="77" xfId="5" applyFont="1" applyFill="1" applyBorder="1" applyAlignment="1" applyProtection="1">
      <alignment horizontal="center"/>
    </xf>
    <xf numFmtId="0" fontId="211" fillId="96" borderId="81" xfId="5" applyFont="1" applyFill="1" applyBorder="1" applyAlignment="1" applyProtection="1">
      <alignment horizontal="center"/>
    </xf>
    <xf numFmtId="0" fontId="214" fillId="0" borderId="82" xfId="0" applyFont="1" applyFill="1" applyBorder="1" applyAlignment="1">
      <alignment horizontal="left"/>
    </xf>
    <xf numFmtId="0" fontId="215" fillId="0" borderId="83" xfId="0" applyFont="1" applyBorder="1"/>
    <xf numFmtId="0" fontId="216" fillId="43" borderId="36" xfId="0" applyFont="1" applyFill="1" applyBorder="1" applyAlignment="1">
      <alignment horizontal="center"/>
    </xf>
    <xf numFmtId="0" fontId="216" fillId="43" borderId="37" xfId="0" applyFont="1" applyFill="1" applyBorder="1" applyAlignment="1">
      <alignment horizontal="center"/>
    </xf>
    <xf numFmtId="0" fontId="216" fillId="100" borderId="36" xfId="0" applyFont="1" applyFill="1" applyBorder="1" applyAlignment="1">
      <alignment horizontal="center"/>
    </xf>
    <xf numFmtId="0" fontId="216" fillId="100" borderId="38" xfId="0" applyFont="1" applyFill="1" applyBorder="1" applyAlignment="1">
      <alignment horizontal="center"/>
    </xf>
    <xf numFmtId="0" fontId="216" fillId="101" borderId="78" xfId="0" applyFont="1" applyFill="1" applyBorder="1" applyAlignment="1">
      <alignment horizontal="center"/>
    </xf>
    <xf numFmtId="0" fontId="216" fillId="101" borderId="37" xfId="0" applyFont="1" applyFill="1" applyBorder="1" applyAlignment="1">
      <alignment horizontal="center"/>
    </xf>
    <xf numFmtId="0" fontId="216" fillId="101" borderId="38" xfId="0" applyFont="1" applyFill="1" applyBorder="1" applyAlignment="1">
      <alignment horizontal="center"/>
    </xf>
    <xf numFmtId="0" fontId="215" fillId="0" borderId="0" xfId="0" applyFont="1"/>
    <xf numFmtId="0" fontId="216" fillId="0" borderId="72" xfId="0" applyFont="1" applyBorder="1"/>
    <xf numFmtId="0" fontId="215" fillId="0" borderId="12" xfId="0" applyFont="1" applyBorder="1"/>
    <xf numFmtId="0" fontId="217" fillId="0" borderId="82" xfId="0" applyFont="1" applyBorder="1"/>
    <xf numFmtId="10" fontId="219" fillId="0" borderId="71" xfId="0" applyNumberFormat="1" applyFont="1" applyFill="1" applyBorder="1"/>
    <xf numFmtId="10" fontId="219" fillId="0" borderId="0" xfId="0" applyNumberFormat="1" applyFont="1" applyFill="1" applyBorder="1"/>
    <xf numFmtId="0" fontId="217" fillId="0" borderId="70" xfId="0" applyFont="1" applyBorder="1"/>
    <xf numFmtId="0" fontId="215" fillId="0" borderId="0" xfId="0" applyFont="1" applyBorder="1"/>
    <xf numFmtId="10" fontId="215" fillId="0" borderId="71" xfId="3" applyNumberFormat="1" applyFont="1" applyFill="1" applyBorder="1"/>
    <xf numFmtId="10" fontId="215" fillId="0" borderId="0" xfId="3" applyNumberFormat="1" applyFont="1" applyFill="1" applyBorder="1"/>
    <xf numFmtId="10" fontId="215" fillId="0" borderId="70" xfId="3" applyNumberFormat="1" applyFont="1" applyFill="1" applyBorder="1"/>
    <xf numFmtId="10" fontId="215" fillId="43" borderId="71" xfId="3" applyNumberFormat="1" applyFont="1" applyFill="1" applyBorder="1"/>
    <xf numFmtId="0" fontId="217" fillId="0" borderId="72" xfId="0" applyFont="1" applyBorder="1"/>
    <xf numFmtId="0" fontId="220" fillId="0" borderId="0" xfId="0" applyFont="1" applyFill="1"/>
    <xf numFmtId="0" fontId="221" fillId="0" borderId="0" xfId="0" applyFont="1"/>
    <xf numFmtId="9" fontId="215" fillId="0" borderId="0" xfId="0" applyNumberFormat="1" applyFont="1"/>
    <xf numFmtId="0" fontId="84" fillId="0" borderId="0" xfId="447" applyFont="1" applyFill="1" applyAlignment="1" applyProtection="1">
      <protection locked="0"/>
    </xf>
    <xf numFmtId="0" fontId="84" fillId="0" borderId="0" xfId="447" applyFont="1" applyFill="1" applyAlignment="1" applyProtection="1">
      <alignment horizontal="center"/>
      <protection locked="0"/>
    </xf>
    <xf numFmtId="0" fontId="84" fillId="0" borderId="0" xfId="447" applyFont="1" applyFill="1" applyBorder="1" applyAlignment="1" applyProtection="1">
      <alignment horizontal="center"/>
      <protection locked="0"/>
    </xf>
    <xf numFmtId="0" fontId="58" fillId="0" borderId="0" xfId="447" applyFont="1" applyFill="1" applyAlignment="1" applyProtection="1">
      <alignment horizontal="center"/>
      <protection locked="0"/>
    </xf>
    <xf numFmtId="10" fontId="84" fillId="0" borderId="0" xfId="448" applyNumberFormat="1" applyFont="1" applyFill="1" applyBorder="1" applyAlignment="1" applyProtection="1">
      <alignment horizontal="center"/>
      <protection locked="0"/>
    </xf>
    <xf numFmtId="0" fontId="215" fillId="0" borderId="0" xfId="0" applyFont="1" applyFill="1" applyAlignment="1"/>
    <xf numFmtId="0" fontId="215" fillId="0" borderId="0" xfId="0" applyFont="1" applyFill="1" applyBorder="1" applyAlignment="1"/>
    <xf numFmtId="10" fontId="84" fillId="0" borderId="0" xfId="448" applyNumberFormat="1" applyFont="1" applyFill="1" applyBorder="1" applyAlignment="1" applyProtection="1">
      <alignment horizontal="center"/>
    </xf>
    <xf numFmtId="0" fontId="84" fillId="0" borderId="0" xfId="447" applyFont="1" applyFill="1" applyBorder="1" applyAlignment="1">
      <alignment vertical="center"/>
    </xf>
    <xf numFmtId="0" fontId="223" fillId="0" borderId="0" xfId="447" applyFont="1" applyFill="1" applyBorder="1" applyAlignment="1" applyProtection="1">
      <alignment horizontal="center"/>
      <protection locked="0"/>
    </xf>
    <xf numFmtId="0" fontId="84" fillId="16" borderId="0" xfId="0" applyFont="1" applyFill="1" applyProtection="1">
      <protection locked="0"/>
    </xf>
    <xf numFmtId="0" fontId="215" fillId="0" borderId="0" xfId="0" applyFont="1" applyFill="1"/>
    <xf numFmtId="0" fontId="215" fillId="0" borderId="0" xfId="0" applyFont="1" applyAlignment="1"/>
    <xf numFmtId="10" fontId="215" fillId="0" borderId="0" xfId="3" applyNumberFormat="1" applyFont="1" applyFill="1"/>
    <xf numFmtId="10" fontId="215" fillId="0" borderId="0" xfId="3" applyNumberFormat="1" applyFont="1"/>
    <xf numFmtId="0" fontId="224" fillId="0" borderId="0" xfId="0" applyFont="1" applyFill="1" applyBorder="1" applyAlignment="1"/>
    <xf numFmtId="0" fontId="220" fillId="0" borderId="0" xfId="0" applyFont="1" applyFill="1" applyBorder="1"/>
    <xf numFmtId="0" fontId="225" fillId="0" borderId="0" xfId="0" applyFont="1" applyFill="1" applyBorder="1"/>
    <xf numFmtId="10" fontId="222" fillId="0" borderId="0" xfId="0" applyNumberFormat="1" applyFont="1" applyFill="1" applyBorder="1" applyAlignment="1">
      <alignment horizontal="center"/>
    </xf>
    <xf numFmtId="0" fontId="220" fillId="0" borderId="0" xfId="0" applyFont="1"/>
    <xf numFmtId="0" fontId="224" fillId="0" borderId="0" xfId="0" applyFont="1" applyFill="1" applyBorder="1" applyAlignment="1">
      <alignment horizontal="right"/>
    </xf>
    <xf numFmtId="0" fontId="215" fillId="45" borderId="0" xfId="0" applyFont="1" applyFill="1" applyAlignment="1">
      <alignment horizontal="left" wrapText="1"/>
    </xf>
    <xf numFmtId="0" fontId="215" fillId="45" borderId="0" xfId="0" applyFont="1" applyFill="1"/>
    <xf numFmtId="0" fontId="216" fillId="43" borderId="38" xfId="0" applyFont="1" applyFill="1" applyBorder="1" applyAlignment="1">
      <alignment horizontal="center"/>
    </xf>
    <xf numFmtId="10" fontId="226" fillId="0" borderId="72" xfId="3" applyNumberFormat="1" applyFont="1" applyFill="1" applyBorder="1"/>
    <xf numFmtId="10" fontId="226" fillId="0" borderId="12" xfId="3" applyNumberFormat="1" applyFont="1" applyFill="1" applyBorder="1"/>
    <xf numFmtId="10" fontId="226" fillId="0" borderId="73" xfId="3" applyNumberFormat="1" applyFont="1" applyFill="1" applyBorder="1"/>
    <xf numFmtId="0" fontId="215" fillId="0" borderId="0" xfId="446" applyFont="1"/>
    <xf numFmtId="44" fontId="0" fillId="44" borderId="75" xfId="2" applyFont="1" applyFill="1" applyBorder="1"/>
    <xf numFmtId="44" fontId="0" fillId="97" borderId="74" xfId="2" applyFont="1" applyFill="1" applyBorder="1"/>
    <xf numFmtId="44" fontId="0" fillId="97" borderId="23" xfId="2" applyFont="1" applyFill="1" applyBorder="1"/>
    <xf numFmtId="44" fontId="0" fillId="97" borderId="75" xfId="2" applyFont="1" applyFill="1" applyBorder="1"/>
    <xf numFmtId="0" fontId="216" fillId="43" borderId="40" xfId="0" applyFont="1" applyFill="1" applyBorder="1" applyAlignment="1">
      <alignment horizontal="center"/>
    </xf>
    <xf numFmtId="0" fontId="216" fillId="43" borderId="41" xfId="0" applyFont="1" applyFill="1" applyBorder="1" applyAlignment="1">
      <alignment horizontal="center"/>
    </xf>
    <xf numFmtId="0" fontId="216" fillId="43" borderId="42" xfId="0" applyFont="1" applyFill="1" applyBorder="1" applyAlignment="1">
      <alignment horizontal="center"/>
    </xf>
    <xf numFmtId="0" fontId="216" fillId="100" borderId="40" xfId="0" applyFont="1" applyFill="1" applyBorder="1" applyAlignment="1">
      <alignment horizontal="center"/>
    </xf>
    <xf numFmtId="0" fontId="216" fillId="100" borderId="42" xfId="0" applyFont="1" applyFill="1" applyBorder="1" applyAlignment="1">
      <alignment horizontal="center"/>
    </xf>
    <xf numFmtId="0" fontId="216" fillId="101" borderId="84" xfId="0" applyFont="1" applyFill="1" applyBorder="1" applyAlignment="1">
      <alignment horizontal="center"/>
    </xf>
    <xf numFmtId="0" fontId="216" fillId="101" borderId="41" xfId="0" applyFont="1" applyFill="1" applyBorder="1" applyAlignment="1">
      <alignment horizontal="center"/>
    </xf>
    <xf numFmtId="0" fontId="216" fillId="101" borderId="42" xfId="0" applyFont="1" applyFill="1" applyBorder="1" applyAlignment="1">
      <alignment horizontal="center"/>
    </xf>
    <xf numFmtId="0" fontId="227" fillId="16" borderId="0" xfId="5" applyFont="1" applyFill="1" applyBorder="1" applyProtection="1"/>
    <xf numFmtId="44" fontId="228" fillId="0" borderId="0" xfId="0" applyNumberFormat="1" applyFont="1"/>
    <xf numFmtId="43" fontId="228" fillId="0" borderId="0" xfId="1" applyFont="1"/>
    <xf numFmtId="168" fontId="228" fillId="0" borderId="0" xfId="3" applyNumberFormat="1" applyFont="1"/>
    <xf numFmtId="0" fontId="228" fillId="0" borderId="0" xfId="0" applyFont="1"/>
    <xf numFmtId="0" fontId="229" fillId="0" borderId="0" xfId="0" applyFont="1" applyAlignment="1"/>
    <xf numFmtId="0" fontId="227" fillId="0" borderId="0" xfId="5" applyFont="1" applyFill="1" applyBorder="1" applyProtection="1"/>
    <xf numFmtId="44" fontId="228" fillId="0" borderId="0" xfId="0" applyNumberFormat="1" applyFont="1" applyFill="1"/>
    <xf numFmtId="43" fontId="228" fillId="0" borderId="0" xfId="1" applyFont="1" applyFill="1"/>
    <xf numFmtId="168" fontId="228" fillId="0" borderId="0" xfId="3" applyNumberFormat="1" applyFont="1" applyFill="1"/>
    <xf numFmtId="0" fontId="228" fillId="0" borderId="0" xfId="0" applyFont="1" applyFill="1"/>
    <xf numFmtId="0" fontId="229" fillId="0" borderId="0" xfId="0" applyFont="1" applyFill="1" applyAlignment="1"/>
    <xf numFmtId="0" fontId="211" fillId="96" borderId="86" xfId="5" applyFont="1" applyFill="1" applyBorder="1" applyAlignment="1" applyProtection="1">
      <alignment horizontal="center"/>
    </xf>
    <xf numFmtId="0" fontId="211" fillId="96" borderId="87" xfId="5" applyFont="1" applyFill="1" applyBorder="1" applyAlignment="1" applyProtection="1">
      <alignment horizontal="center"/>
    </xf>
    <xf numFmtId="0" fontId="211" fillId="96" borderId="88" xfId="5" applyFont="1" applyFill="1" applyBorder="1" applyAlignment="1" applyProtection="1">
      <alignment horizontal="center"/>
    </xf>
    <xf numFmtId="0" fontId="211" fillId="96" borderId="82" xfId="5" applyFont="1" applyFill="1" applyBorder="1" applyAlignment="1" applyProtection="1">
      <alignment horizontal="center"/>
    </xf>
    <xf numFmtId="0" fontId="211" fillId="96" borderId="89" xfId="5" applyFont="1" applyFill="1" applyBorder="1" applyAlignment="1" applyProtection="1">
      <alignment horizontal="center"/>
    </xf>
    <xf numFmtId="0" fontId="211" fillId="96" borderId="90" xfId="5" applyFont="1" applyFill="1" applyBorder="1" applyAlignment="1" applyProtection="1">
      <alignment horizontal="center"/>
    </xf>
    <xf numFmtId="44" fontId="0" fillId="44" borderId="82" xfId="2" applyFont="1" applyFill="1" applyBorder="1"/>
    <xf numFmtId="44" fontId="0" fillId="44" borderId="83" xfId="2" applyFont="1" applyFill="1" applyBorder="1"/>
    <xf numFmtId="44" fontId="0" fillId="99" borderId="82" xfId="2" applyFont="1" applyFill="1" applyBorder="1"/>
    <xf numFmtId="44" fontId="0" fillId="99" borderId="89" xfId="2" applyFont="1" applyFill="1" applyBorder="1"/>
    <xf numFmtId="44" fontId="0" fillId="97" borderId="82" xfId="2" applyFont="1" applyFill="1" applyBorder="1"/>
    <xf numFmtId="44" fontId="0" fillId="97" borderId="83" xfId="2" applyFont="1" applyFill="1" applyBorder="1"/>
    <xf numFmtId="44" fontId="0" fillId="97" borderId="85" xfId="2" applyFont="1" applyFill="1" applyBorder="1"/>
    <xf numFmtId="44" fontId="0" fillId="102" borderId="0" xfId="2" applyFont="1" applyFill="1" applyBorder="1"/>
    <xf numFmtId="168" fontId="0" fillId="102" borderId="30" xfId="3" applyNumberFormat="1" applyFont="1" applyFill="1" applyBorder="1"/>
    <xf numFmtId="227" fontId="0" fillId="102" borderId="29" xfId="1" applyNumberFormat="1" applyFont="1" applyFill="1" applyBorder="1"/>
    <xf numFmtId="43" fontId="0" fillId="102" borderId="0" xfId="0" applyNumberFormat="1" applyFill="1"/>
    <xf numFmtId="227" fontId="0" fillId="102" borderId="0" xfId="1" applyNumberFormat="1" applyFont="1" applyFill="1"/>
    <xf numFmtId="0" fontId="3" fillId="103" borderId="0" xfId="0" applyFont="1" applyFill="1"/>
    <xf numFmtId="0" fontId="3" fillId="0" borderId="0" xfId="0" applyFont="1"/>
    <xf numFmtId="0" fontId="0" fillId="0" borderId="0" xfId="0" applyFont="1"/>
    <xf numFmtId="0" fontId="3" fillId="0" borderId="0" xfId="0" applyFont="1" applyAlignment="1">
      <alignment wrapText="1"/>
    </xf>
    <xf numFmtId="0" fontId="0" fillId="103" borderId="0" xfId="0" applyFill="1"/>
    <xf numFmtId="0" fontId="3" fillId="103" borderId="0" xfId="0" applyFont="1" applyFill="1" applyAlignment="1">
      <alignment wrapText="1"/>
    </xf>
    <xf numFmtId="44" fontId="0" fillId="0" borderId="0" xfId="2" applyFont="1"/>
    <xf numFmtId="44" fontId="0" fillId="0" borderId="0" xfId="2" applyFont="1" applyFill="1"/>
    <xf numFmtId="43" fontId="0" fillId="0" borderId="0" xfId="1" applyFont="1" applyFill="1"/>
    <xf numFmtId="10" fontId="0" fillId="44" borderId="24" xfId="3" applyNumberFormat="1" applyFont="1" applyFill="1" applyBorder="1"/>
    <xf numFmtId="10" fontId="0" fillId="44" borderId="0" xfId="3" applyNumberFormat="1" applyFont="1" applyFill="1"/>
    <xf numFmtId="0" fontId="3" fillId="0" borderId="0" xfId="0" applyFont="1" applyAlignment="1">
      <alignment horizontal="center" vertical="center"/>
    </xf>
    <xf numFmtId="0" fontId="0" fillId="0" borderId="0" xfId="0" applyFont="1" applyAlignment="1">
      <alignment horizontal="left" vertical="center" indent="1"/>
    </xf>
    <xf numFmtId="0" fontId="0" fillId="0" borderId="0" xfId="0" applyAlignment="1">
      <alignment wrapText="1"/>
    </xf>
    <xf numFmtId="6" fontId="0" fillId="0" borderId="0" xfId="0" applyNumberFormat="1"/>
    <xf numFmtId="0" fontId="213" fillId="0" borderId="0" xfId="0" applyFont="1"/>
    <xf numFmtId="298" fontId="0" fillId="0" borderId="0" xfId="0" applyNumberFormat="1"/>
    <xf numFmtId="0" fontId="3" fillId="104" borderId="0" xfId="0" applyFont="1" applyFill="1" applyAlignment="1">
      <alignment wrapText="1"/>
    </xf>
    <xf numFmtId="0" fontId="230" fillId="0" borderId="24" xfId="447" applyFont="1" applyBorder="1" applyAlignment="1">
      <alignment horizontal="left"/>
    </xf>
    <xf numFmtId="0" fontId="230" fillId="0" borderId="24" xfId="447" applyFont="1" applyBorder="1"/>
    <xf numFmtId="0" fontId="3" fillId="105" borderId="0" xfId="0" applyFont="1" applyFill="1"/>
    <xf numFmtId="0" fontId="231" fillId="0" borderId="0" xfId="0" applyFont="1"/>
    <xf numFmtId="0" fontId="0" fillId="105" borderId="0" xfId="0" applyFill="1"/>
    <xf numFmtId="10" fontId="0" fillId="0" borderId="0" xfId="0" applyNumberFormat="1" applyFill="1"/>
    <xf numFmtId="8" fontId="0" fillId="0" borderId="0" xfId="0" applyNumberFormat="1"/>
    <xf numFmtId="298" fontId="0" fillId="0" borderId="0" xfId="2" applyNumberFormat="1" applyFont="1"/>
    <xf numFmtId="10" fontId="0" fillId="0" borderId="0" xfId="3" applyNumberFormat="1" applyFont="1" applyFill="1"/>
    <xf numFmtId="298" fontId="0" fillId="0" borderId="91" xfId="2" applyNumberFormat="1" applyFont="1" applyFill="1" applyBorder="1"/>
    <xf numFmtId="44" fontId="0" fillId="105" borderId="0" xfId="2" applyFont="1" applyFill="1"/>
    <xf numFmtId="298" fontId="0" fillId="0" borderId="0" xfId="2" applyNumberFormat="1" applyFont="1" applyFill="1" applyBorder="1"/>
    <xf numFmtId="10" fontId="215" fillId="0" borderId="0" xfId="446" applyNumberFormat="1" applyFont="1" applyFill="1" applyAlignment="1">
      <alignment horizontal="right"/>
    </xf>
    <xf numFmtId="10" fontId="218" fillId="0" borderId="82" xfId="0" applyNumberFormat="1" applyFont="1" applyFill="1" applyBorder="1"/>
    <xf numFmtId="10" fontId="218" fillId="0" borderId="83" xfId="0" applyNumberFormat="1" applyFont="1" applyFill="1" applyBorder="1"/>
    <xf numFmtId="10" fontId="218" fillId="0" borderId="85" xfId="0" applyNumberFormat="1" applyFont="1" applyFill="1" applyBorder="1"/>
    <xf numFmtId="10" fontId="219" fillId="0" borderId="70" xfId="0" applyNumberFormat="1" applyFont="1" applyFill="1" applyBorder="1"/>
    <xf numFmtId="10" fontId="215" fillId="0" borderId="12" xfId="3" applyNumberFormat="1" applyFont="1" applyFill="1" applyBorder="1"/>
    <xf numFmtId="10" fontId="215" fillId="0" borderId="73" xfId="3" applyNumberFormat="1" applyFont="1" applyFill="1" applyBorder="1"/>
    <xf numFmtId="0" fontId="3" fillId="44" borderId="74" xfId="0" applyFont="1" applyFill="1" applyBorder="1" applyAlignment="1">
      <alignment horizontal="center" vertical="center"/>
    </xf>
    <xf numFmtId="0" fontId="3" fillId="44" borderId="23" xfId="0" applyFont="1" applyFill="1" applyBorder="1" applyAlignment="1">
      <alignment horizontal="center" vertical="center"/>
    </xf>
    <xf numFmtId="0" fontId="3" fillId="97" borderId="74" xfId="0" applyFont="1" applyFill="1" applyBorder="1" applyAlignment="1">
      <alignment horizontal="center" vertical="center"/>
    </xf>
    <xf numFmtId="0" fontId="3" fillId="97" borderId="23" xfId="0" applyFont="1" applyFill="1" applyBorder="1" applyAlignment="1">
      <alignment horizontal="center" vertical="center"/>
    </xf>
    <xf numFmtId="0" fontId="3" fillId="97" borderId="75" xfId="0" applyFont="1" applyFill="1" applyBorder="1" applyAlignment="1">
      <alignment horizontal="center" vertical="center"/>
    </xf>
    <xf numFmtId="0" fontId="3" fillId="104" borderId="0" xfId="0" applyFont="1" applyFill="1" applyAlignment="1">
      <alignment horizontal="left" wrapText="1"/>
    </xf>
  </cellXfs>
  <cellStyles count="1371">
    <cellStyle name=" 1" xfId="8"/>
    <cellStyle name=" 1 2" xfId="449"/>
    <cellStyle name=" 1 2 2" xfId="450"/>
    <cellStyle name=" 1 2 2 2" xfId="451"/>
    <cellStyle name=" 1 2 3" xfId="452"/>
    <cellStyle name=" 1_BAF Budget profile" xfId="453"/>
    <cellStyle name=" Writer Import]_x000a__x000a_Display Dialog=No_x000a__x000a__x000a__x000a_[Horizontal Arrange]_x000a__x000a_Dimensions Interlocking=Yes_x000a__x000a_Sum Hierarchy=Yes_x000a__x000a_Generate" xfId="454"/>
    <cellStyle name=" Writer Import]_x000a__x000a_Display Dialog=No_x000a__x000a__x000a__x000a_[Horizontal Arrange]_x000a__x000a_Dimensions Interlocking=Yes_x000a__x000a_Sum Hierarchy=Yes_x000a__x000a_Generate 2" xfId="455"/>
    <cellStyle name=" Writer Import]_x000d__x000a_Display Dialog=No_x000d__x000a__x000d__x000a_[Horizontal Arrange]_x000d__x000a_Dimensions Interlocking=Yes_x000d__x000a_Sum Hierarchy=Yes_x000d__x000a_Generate" xfId="456"/>
    <cellStyle name=" Writer Import]_x000d__x000a_Display Dialog=No_x000d__x000a__x000d__x000a_[Horizontal Arrange]_x000d__x000a_Dimensions Interlocking=Yes_x000d__x000a_Sum Hierarchy=Yes_x000d__x000a_Generate 2" xfId="457"/>
    <cellStyle name=" Writer Import]_x000d__x000a_Display Dialog=No_x000d__x000a__x000d__x000a_[Horizontal Arrange]_x000d__x000a_Dimensions Interlocking=Yes_x000d__x000a_Sum Hierarchy=Yes_x000d__x000a_Generate 2 2" xfId="458"/>
    <cellStyle name=" Writer Import]_x000d__x000a_Display Dialog=No_x000d__x000a__x000d__x000a_[Horizontal Arrange]_x000d__x000a_Dimensions Interlocking=Yes_x000d__x000a_Sum Hierarchy=Yes_x000d__x000a_Generate 3" xfId="459"/>
    <cellStyle name=" Writer Import]_x000d__x000a_Display Dialog=No_x000d__x000a__x000d__x000a_[Horizontal Arrange]_x000d__x000a_Dimensions Interlocking=Yes_x000d__x000a_Sum Hierarchy=Yes_x000d__x000a_Generate_BAF Budget profile" xfId="460"/>
    <cellStyle name="_x000a_shell=progma" xfId="9"/>
    <cellStyle name="_x000a_shell=progma 2" xfId="461"/>
    <cellStyle name="_x000a_shell=progma 2 2" xfId="462"/>
    <cellStyle name="_x000a_shell=progma_Report" xfId="463"/>
    <cellStyle name="%" xfId="10"/>
    <cellStyle name="% 2" xfId="464"/>
    <cellStyle name="% 2 2" xfId="465"/>
    <cellStyle name="%_Distribution Business" xfId="466"/>
    <cellStyle name="%_Distribution Business 2" xfId="467"/>
    <cellStyle name="%_Fleet Overhead Costs" xfId="468"/>
    <cellStyle name="%_Fleet Overhead Costs 2" xfId="469"/>
    <cellStyle name="%_Forecast" xfId="470"/>
    <cellStyle name="%_Forecast 2" xfId="471"/>
    <cellStyle name="%_Forecast 2 2" xfId="472"/>
    <cellStyle name="%_Forecast 3" xfId="473"/>
    <cellStyle name="%_Funding &amp; Cashflow" xfId="474"/>
    <cellStyle name="%_Funding &amp; Cashflow 2" xfId="475"/>
    <cellStyle name="%_Funding &amp; Cashflow_1" xfId="476"/>
    <cellStyle name="%_Funding &amp; Cashflow_1 2" xfId="477"/>
    <cellStyle name="%_Group P&amp;L" xfId="478"/>
    <cellStyle name="%_Group P&amp;L 2" xfId="479"/>
    <cellStyle name="%_Group P&amp;L_1" xfId="480"/>
    <cellStyle name="%_Group P&amp;L_1 2" xfId="481"/>
    <cellStyle name="%_Opening  Detailed BS" xfId="482"/>
    <cellStyle name="%_Opening  Detailed BS 2" xfId="483"/>
    <cellStyle name="%_OUTPUT DB" xfId="484"/>
    <cellStyle name="%_OUTPUT DB 2" xfId="485"/>
    <cellStyle name="%_OUTPUT EB" xfId="486"/>
    <cellStyle name="%_OUTPUT EB 2" xfId="487"/>
    <cellStyle name="%_Report" xfId="488"/>
    <cellStyle name="%_Report 2" xfId="489"/>
    <cellStyle name="%_Sheet2" xfId="490"/>
    <cellStyle name="%_Sheet2 2" xfId="491"/>
    <cellStyle name="%_Sheet2 2 2" xfId="492"/>
    <cellStyle name="%_Sheet2 3" xfId="493"/>
    <cellStyle name="(Comma)" xfId="494"/>
    <cellStyle name="_0910 IS CWIP Depreciation Accrual" xfId="495"/>
    <cellStyle name="_2a. Agility only" xfId="496"/>
    <cellStyle name="_3GIS model v2.77" xfId="11"/>
    <cellStyle name="_3GIS model v2.77_Distribution Business" xfId="497"/>
    <cellStyle name="_3GIS model v2.77_Distribution Business 2" xfId="498"/>
    <cellStyle name="_3GIS model v2.77_Distribution Business_Retail Fin Perform " xfId="499"/>
    <cellStyle name="_3GIS model v2.77_Fleet Overhead Costs" xfId="500"/>
    <cellStyle name="_3GIS model v2.77_Fleet Overhead Costs 2" xfId="501"/>
    <cellStyle name="_3GIS model v2.77_Fleet Overhead Costs 2 2" xfId="502"/>
    <cellStyle name="_3GIS model v2.77_Fleet Overhead Costs 2_Retail Fin Perform " xfId="503"/>
    <cellStyle name="_3GIS model v2.77_Fleet Overhead Costs 3" xfId="504"/>
    <cellStyle name="_3GIS model v2.77_Fleet Overhead Costs_Retail Fin Perform " xfId="505"/>
    <cellStyle name="_3GIS model v2.77_Forecast" xfId="506"/>
    <cellStyle name="_3GIS model v2.77_Forecast 2" xfId="507"/>
    <cellStyle name="_3GIS model v2.77_Forecast 2 2" xfId="508"/>
    <cellStyle name="_3GIS model v2.77_Forecast 2_Retail Fin Perform " xfId="509"/>
    <cellStyle name="_3GIS model v2.77_Forecast 3" xfId="510"/>
    <cellStyle name="_3GIS model v2.77_Forecast_Retail Fin Perform " xfId="511"/>
    <cellStyle name="_3GIS model v2.77_Funding &amp; Cashflow" xfId="512"/>
    <cellStyle name="_3GIS model v2.77_Funding &amp; Cashflow 2" xfId="513"/>
    <cellStyle name="_3GIS model v2.77_Funding &amp; Cashflow_1" xfId="514"/>
    <cellStyle name="_3GIS model v2.77_Funding &amp; Cashflow_1 2" xfId="515"/>
    <cellStyle name="_3GIS model v2.77_Funding &amp; Cashflow_1_Retail Fin Perform " xfId="516"/>
    <cellStyle name="_3GIS model v2.77_Funding &amp; Cashflow_Retail Fin Perform " xfId="517"/>
    <cellStyle name="_3GIS model v2.77_Group P&amp;L" xfId="518"/>
    <cellStyle name="_3GIS model v2.77_Group P&amp;L 2" xfId="519"/>
    <cellStyle name="_3GIS model v2.77_Group P&amp;L_1" xfId="520"/>
    <cellStyle name="_3GIS model v2.77_Group P&amp;L_1 2" xfId="521"/>
    <cellStyle name="_3GIS model v2.77_Group P&amp;L_1_Retail Fin Perform " xfId="522"/>
    <cellStyle name="_3GIS model v2.77_Group P&amp;L_Retail Fin Perform " xfId="523"/>
    <cellStyle name="_3GIS model v2.77_Opening  Detailed BS" xfId="524"/>
    <cellStyle name="_3GIS model v2.77_Opening  Detailed BS 2" xfId="525"/>
    <cellStyle name="_3GIS model v2.77_Opening  Detailed BS_Retail Fin Perform " xfId="526"/>
    <cellStyle name="_3GIS model v2.77_OUTPUT DB" xfId="527"/>
    <cellStyle name="_3GIS model v2.77_OUTPUT DB 2" xfId="528"/>
    <cellStyle name="_3GIS model v2.77_OUTPUT DB_Retail Fin Perform " xfId="529"/>
    <cellStyle name="_3GIS model v2.77_OUTPUT EB" xfId="530"/>
    <cellStyle name="_3GIS model v2.77_OUTPUT EB 2" xfId="531"/>
    <cellStyle name="_3GIS model v2.77_OUTPUT EB_Retail Fin Perform " xfId="532"/>
    <cellStyle name="_3GIS model v2.77_Report" xfId="533"/>
    <cellStyle name="_3GIS model v2.77_Report 2" xfId="534"/>
    <cellStyle name="_3GIS model v2.77_Report_Retail Fin Perform " xfId="535"/>
    <cellStyle name="_3GIS model v2.77_Retail Fin Perform " xfId="536"/>
    <cellStyle name="_3GIS model v2.77_Sheet2" xfId="537"/>
    <cellStyle name="_3GIS model v2.77_Sheet2 2" xfId="538"/>
    <cellStyle name="_3GIS model v2.77_Sheet2 2 2" xfId="539"/>
    <cellStyle name="_3GIS model v2.77_Sheet2 2_Retail Fin Perform " xfId="540"/>
    <cellStyle name="_3GIS model v2.77_Sheet2 3" xfId="541"/>
    <cellStyle name="_3GIS model v2.77_Sheet2_Retail Fin Perform " xfId="542"/>
    <cellStyle name="_AETV 3 yr Budget V1" xfId="12"/>
    <cellStyle name="_Agility" xfId="543"/>
    <cellStyle name="_Capex" xfId="544"/>
    <cellStyle name="_Capex_cust-initiated" xfId="545"/>
    <cellStyle name="_Capex_POW (3)" xfId="546"/>
    <cellStyle name="_Capex_PTRM reconcile" xfId="547"/>
    <cellStyle name="_Capex_Sheet1" xfId="548"/>
    <cellStyle name="_Capex_Sheet2" xfId="549"/>
    <cellStyle name="_Capex_TER reconcile" xfId="550"/>
    <cellStyle name="_Capex_trends" xfId="551"/>
    <cellStyle name="_CDR - Insertsv7" xfId="13"/>
    <cellStyle name="_CDR - Insertsv7 2" xfId="552"/>
    <cellStyle name="_CDR - Insertsv7_Distribution Business" xfId="553"/>
    <cellStyle name="_CDR - Insertsv7_Distribution Business 2" xfId="554"/>
    <cellStyle name="_CDR - Insertsv7_Forecast" xfId="555"/>
    <cellStyle name="_CDR - Insertsv7_Forecast 2" xfId="556"/>
    <cellStyle name="_CDR - Insertsv7_Funding &amp; Cashflow" xfId="557"/>
    <cellStyle name="_CDR - Insertsv7_Funding &amp; Cashflow 2" xfId="558"/>
    <cellStyle name="_CDR - Insertsv7_Group P&amp;L" xfId="559"/>
    <cellStyle name="_CDR - Insertsv7_Group P&amp;L 2" xfId="560"/>
    <cellStyle name="_CDR - Insertsv7_Sheet2" xfId="561"/>
    <cellStyle name="_CDR - Insertsv7_Sheet2 2" xfId="562"/>
    <cellStyle name="_Chapter1" xfId="14"/>
    <cellStyle name="_Chapter1_1" xfId="15"/>
    <cellStyle name="_Chapter1_1_OutputAllocs" xfId="16"/>
    <cellStyle name="_Chapter1_1_SEGMENT" xfId="17"/>
    <cellStyle name="_Chapter1revised stock" xfId="18"/>
    <cellStyle name="_CMDR-3Yrforescast" xfId="19"/>
    <cellStyle name="_Company 42" xfId="563"/>
    <cellStyle name="_Company 49" xfId="564"/>
    <cellStyle name="_F'Cast Financials" xfId="20"/>
    <cellStyle name="_F'Cast Financials 2" xfId="565"/>
    <cellStyle name="_F'Cast Financials_Distribution Business" xfId="566"/>
    <cellStyle name="_F'Cast Financials_Distribution Business 2" xfId="567"/>
    <cellStyle name="_F'Cast Financials_Forecast" xfId="568"/>
    <cellStyle name="_F'Cast Financials_Forecast 2" xfId="569"/>
    <cellStyle name="_F'Cast Financials_Funding &amp; Cashflow" xfId="570"/>
    <cellStyle name="_F'Cast Financials_Funding &amp; Cashflow 2" xfId="571"/>
    <cellStyle name="_F'Cast Financials_Group P&amp;L" xfId="572"/>
    <cellStyle name="_F'Cast Financials_Group P&amp;L 2" xfId="573"/>
    <cellStyle name="_F'Cast Financials_Sheet2" xfId="574"/>
    <cellStyle name="_F'Cast Financials_Sheet2 2" xfId="575"/>
    <cellStyle name="_JEN 09CY reg accounts template 120210 DRAFT 06 WOBCA v5 Meter Split " xfId="576"/>
    <cellStyle name="_JEN 09CY reg accounts template 120210 DRAFT 06.1 WOBCA v5 Meter Split " xfId="577"/>
    <cellStyle name="_JEN 09CY reg accounts template 120210 DRAFT 07 PFIT on Schedules" xfId="578"/>
    <cellStyle name="_JEN 09CY reg accounts template 120210 DRAFT 08 AIMRO 6% on Schedules" xfId="579"/>
    <cellStyle name="_JEN 09CY reg accounts template 120210 DRAFT 09 EDPR Accruals 12370001" xfId="580"/>
    <cellStyle name="_JEN 10CY reg accounts template 120210 DRAFT 01" xfId="581"/>
    <cellStyle name="_JEN 10CY reg accounts template 120210 DRAFT 03 Audit Adjustments" xfId="582"/>
    <cellStyle name="_MEASURE" xfId="21"/>
    <cellStyle name="_MEASURE_BBSpreads" xfId="22"/>
    <cellStyle name="_OutputAllocs" xfId="23"/>
    <cellStyle name="_Phoenix - Final (Full) 1.2" xfId="24"/>
    <cellStyle name="_Phoenix - Final (Full) 1.2 2" xfId="583"/>
    <cellStyle name="_Phoenix - Final (Full) 1.2_Distribution Business" xfId="584"/>
    <cellStyle name="_Phoenix - Final (Full) 1.2_Distribution Business 2" xfId="585"/>
    <cellStyle name="_Phoenix - Final (Full) 1.2_Forecast" xfId="586"/>
    <cellStyle name="_Phoenix - Final (Full) 1.2_Forecast 2" xfId="587"/>
    <cellStyle name="_Phoenix - Final (Full) 1.2_Funding &amp; Cashflow" xfId="588"/>
    <cellStyle name="_Phoenix - Final (Full) 1.2_Funding &amp; Cashflow 2" xfId="589"/>
    <cellStyle name="_Phoenix - Final (Full) 1.2_Group P&amp;L" xfId="590"/>
    <cellStyle name="_Phoenix - Final (Full) 1.2_Group P&amp;L 2" xfId="591"/>
    <cellStyle name="_Phoenix - Final (Full) 1.2_Sheet2" xfId="592"/>
    <cellStyle name="_Phoenix - Final (Full) 1.2_Sheet2 2" xfId="593"/>
    <cellStyle name="_SEGMENT" xfId="25"/>
    <cellStyle name="_TOTAL_Opex_Budget_2009v2" xfId="594"/>
    <cellStyle name="_UED AMP 2009-14 Final 250309 Less PU" xfId="595"/>
    <cellStyle name="_UED AMP 2009-14 Final 250309 Less PU_1011 monthly" xfId="596"/>
    <cellStyle name="_UED AMP 2009-14 Final 250309 Less PU_1011 monthly_Aurora - RIN Template" xfId="597"/>
    <cellStyle name="_UED AMP 2009-14 Final 250309 Less PU_1011 monthly_capex analysis" xfId="598"/>
    <cellStyle name="_UED AMP 2009-14 Final 250309 Less PU_1011 monthly_cust-initiated" xfId="599"/>
    <cellStyle name="_UED AMP 2009-14 Final 250309 Less PU_1011 monthly_POW (3)" xfId="600"/>
    <cellStyle name="_UED AMP 2009-14 Final 250309 Less PU_1011 monthly_PTRM reconcile" xfId="601"/>
    <cellStyle name="_UED AMP 2009-14 Final 250309 Less PU_1011 monthly_RIN template_response" xfId="602"/>
    <cellStyle name="_UED AMP 2009-14 Final 250309 Less PU_1011 monthly_RIN template_response (2)" xfId="603"/>
    <cellStyle name="_UED AMP 2009-14 Final 250309 Less PU_1011 monthly_Sheet1" xfId="604"/>
    <cellStyle name="_UED AMP 2009-14 Final 250309 Less PU_1011 monthly_Sheet2" xfId="605"/>
    <cellStyle name="_UED AMP 2009-14 Final 250309 Less PU_1011 monthly_TER reconcile" xfId="606"/>
    <cellStyle name="_UED AMP 2009-14 Final 250309 Less PU_1011 monthly_trends" xfId="607"/>
    <cellStyle name="_UED AMP 2009-14 Final 250309 Less PU_Aurora - RIN Template" xfId="608"/>
    <cellStyle name="_UED AMP 2009-14 Final 250309 Less PU_capex analysis" xfId="609"/>
    <cellStyle name="_UED AMP 2009-14 Final 250309 Less PU_cust-initiated" xfId="610"/>
    <cellStyle name="_UED AMP 2009-14 Final 250309 Less PU_POW (3)" xfId="611"/>
    <cellStyle name="_UED AMP 2009-14 Final 250309 Less PU_PTRM reconcile" xfId="612"/>
    <cellStyle name="_UED AMP 2009-14 Final 250309 Less PU_RIN template_response" xfId="613"/>
    <cellStyle name="_UED AMP 2009-14 Final 250309 Less PU_RIN template_response (2)" xfId="614"/>
    <cellStyle name="_UED AMP 2009-14 Final 250309 Less PU_Sheet1" xfId="615"/>
    <cellStyle name="_UED AMP 2009-14 Final 250309 Less PU_Sheet2" xfId="616"/>
    <cellStyle name="_UED AMP 2009-14 Final 250309 Less PU_TER reconcile" xfId="617"/>
    <cellStyle name="_UED AMP 2009-14 Final 250309 Less PU_trends" xfId="618"/>
    <cellStyle name="=C:\WINNT\SYSTEM32\COMMAND.COM" xfId="619"/>
    <cellStyle name="=C:\WINNT35\SYSTEM32\COMMAND.COM" xfId="26"/>
    <cellStyle name="=C:\WINNT35\SYSTEM32\COMMAND.COM 2" xfId="620"/>
    <cellStyle name="20% - Accent1 2" xfId="621"/>
    <cellStyle name="20% - Accent1 2 2" xfId="622"/>
    <cellStyle name="20% - Accent2 2" xfId="623"/>
    <cellStyle name="20% - Accent2 2 2" xfId="624"/>
    <cellStyle name="20% - Accent3 2" xfId="625"/>
    <cellStyle name="20% - Accent3 2 2" xfId="626"/>
    <cellStyle name="20% - Accent4 2" xfId="627"/>
    <cellStyle name="20% - Accent4 2 2" xfId="628"/>
    <cellStyle name="20% - Accent5 2" xfId="629"/>
    <cellStyle name="20% - Accent5 2 2" xfId="630"/>
    <cellStyle name="20% - Accent6 2" xfId="631"/>
    <cellStyle name="20% - Accent6 2 2" xfId="632"/>
    <cellStyle name="40% - Accent1 2" xfId="633"/>
    <cellStyle name="40% - Accent1 2 2" xfId="634"/>
    <cellStyle name="40% - Accent2 2" xfId="635"/>
    <cellStyle name="40% - Accent2 2 2" xfId="636"/>
    <cellStyle name="40% - Accent3 2" xfId="637"/>
    <cellStyle name="40% - Accent3 2 2" xfId="638"/>
    <cellStyle name="40% - Accent4 2" xfId="639"/>
    <cellStyle name="40% - Accent4 2 2" xfId="640"/>
    <cellStyle name="40% - Accent5 2" xfId="641"/>
    <cellStyle name="40% - Accent5 2 2" xfId="642"/>
    <cellStyle name="40% - Accent5 3" xfId="643"/>
    <cellStyle name="40% - Accent5 3 2" xfId="644"/>
    <cellStyle name="40% - Accent6 2" xfId="645"/>
    <cellStyle name="40% - Accent6 2 2" xfId="646"/>
    <cellStyle name="60% - Accent1 2" xfId="647"/>
    <cellStyle name="60% - Accent2 2" xfId="648"/>
    <cellStyle name="60% - Accent3 2" xfId="649"/>
    <cellStyle name="60% - Accent4 2" xfId="650"/>
    <cellStyle name="60% - Accent5 2" xfId="651"/>
    <cellStyle name="60% - Accent6 2" xfId="652"/>
    <cellStyle name="A satisfied Microsoft Office user" xfId="27"/>
    <cellStyle name="A_Block Space" xfId="28"/>
    <cellStyle name="A_BlueLine" xfId="29"/>
    <cellStyle name="A_Do not Change" xfId="30"/>
    <cellStyle name="A_Estimate" xfId="31"/>
    <cellStyle name="A_Memo" xfId="32"/>
    <cellStyle name="A_Memo_AETV (TG Model) JULY TARGET" xfId="33"/>
    <cellStyle name="A_Memo_Construction-Monthly" xfId="34"/>
    <cellStyle name="A_Normal" xfId="35"/>
    <cellStyle name="A_Normal 2" xfId="653"/>
    <cellStyle name="A_Normal Forecast" xfId="36"/>
    <cellStyle name="A_Normal Historical" xfId="37"/>
    <cellStyle name="A_Normal Historical_AETV (TG Model) JULY TARGET" xfId="38"/>
    <cellStyle name="A_Normal Historical_Construction-Monthly" xfId="39"/>
    <cellStyle name="A_Normal_AETV (TG Model) JULY TARGET" xfId="40"/>
    <cellStyle name="A_Normal_AETV (TG Model) JULY TARGET 2" xfId="654"/>
    <cellStyle name="A_Normal_AETV (TG Model) JULY TARGET_Distribution Business" xfId="655"/>
    <cellStyle name="A_Normal_AETV (TG Model) JULY TARGET_Distribution Business 2" xfId="656"/>
    <cellStyle name="A_Normal_AETV (TG Model) JULY TARGET_Forecast" xfId="657"/>
    <cellStyle name="A_Normal_AETV (TG Model) JULY TARGET_Forecast 2" xfId="658"/>
    <cellStyle name="A_Normal_AETV (TG Model) JULY TARGET_Funding &amp; Cashflow" xfId="659"/>
    <cellStyle name="A_Normal_AETV (TG Model) JULY TARGET_Funding &amp; Cashflow 2" xfId="660"/>
    <cellStyle name="A_Normal_AETV (TG Model) JULY TARGET_Group P&amp;L" xfId="661"/>
    <cellStyle name="A_Normal_AETV (TG Model) JULY TARGET_Group P&amp;L 2" xfId="662"/>
    <cellStyle name="A_Normal_AETV (TG Model) JULY TARGET_Sheet2" xfId="663"/>
    <cellStyle name="A_Normal_AETV (TG Model) JULY TARGET_Sheet2 2" xfId="664"/>
    <cellStyle name="A_Normal_Construction-Monthly" xfId="41"/>
    <cellStyle name="A_Normal_Construction-Monthly 2" xfId="665"/>
    <cellStyle name="A_Normal_Construction-Monthly_Distribution Business" xfId="666"/>
    <cellStyle name="A_Normal_Construction-Monthly_Distribution Business 2" xfId="667"/>
    <cellStyle name="A_Normal_Construction-Monthly_Forecast" xfId="668"/>
    <cellStyle name="A_Normal_Construction-Monthly_Forecast 2" xfId="669"/>
    <cellStyle name="A_Normal_Construction-Monthly_Funding &amp; Cashflow" xfId="670"/>
    <cellStyle name="A_Normal_Construction-Monthly_Funding &amp; Cashflow 2" xfId="671"/>
    <cellStyle name="A_Normal_Construction-Monthly_Group P&amp;L" xfId="672"/>
    <cellStyle name="A_Normal_Construction-Monthly_Group P&amp;L 2" xfId="673"/>
    <cellStyle name="A_Normal_Construction-Monthly_Sheet2" xfId="674"/>
    <cellStyle name="A_Normal_Construction-Monthly_Sheet2 2" xfId="675"/>
    <cellStyle name="A_Normal_Distribution Business" xfId="676"/>
    <cellStyle name="A_Normal_Distribution Business 2" xfId="677"/>
    <cellStyle name="A_Normal_Forecast" xfId="678"/>
    <cellStyle name="A_Normal_Forecast 2" xfId="679"/>
    <cellStyle name="A_Normal_Funding &amp; Cashflow" xfId="680"/>
    <cellStyle name="A_Normal_Funding &amp; Cashflow 2" xfId="681"/>
    <cellStyle name="A_Normal_Group P&amp;L" xfId="682"/>
    <cellStyle name="A_Normal_Group P&amp;L 2" xfId="683"/>
    <cellStyle name="A_Normal_Sheet2" xfId="684"/>
    <cellStyle name="A_Normal_Sheet2 2" xfId="685"/>
    <cellStyle name="A_Rate_Data" xfId="42"/>
    <cellStyle name="A_Rate_Data Historical" xfId="43"/>
    <cellStyle name="A_Rate_Title" xfId="44"/>
    <cellStyle name="A_Simple Title" xfId="45"/>
    <cellStyle name="A_Sum" xfId="46"/>
    <cellStyle name="A_SUM_Row Major" xfId="47"/>
    <cellStyle name="A_SUM_Row Minor" xfId="48"/>
    <cellStyle name="A_Title" xfId="49"/>
    <cellStyle name="A_YearHeadings" xfId="50"/>
    <cellStyle name="Accent1 - 20%" xfId="686"/>
    <cellStyle name="Accent1 - 40%" xfId="687"/>
    <cellStyle name="Accent1 - 60%" xfId="688"/>
    <cellStyle name="Accent1 2" xfId="689"/>
    <cellStyle name="Accent2 - 20%" xfId="690"/>
    <cellStyle name="Accent2 - 40%" xfId="691"/>
    <cellStyle name="Accent2 - 60%" xfId="692"/>
    <cellStyle name="Accent2 2" xfId="693"/>
    <cellStyle name="Accent3 - 20%" xfId="694"/>
    <cellStyle name="Accent3 - 40%" xfId="695"/>
    <cellStyle name="Accent3 - 60%" xfId="696"/>
    <cellStyle name="Accent3 2" xfId="697"/>
    <cellStyle name="Accent4 - 20%" xfId="698"/>
    <cellStyle name="Accent4 - 40%" xfId="699"/>
    <cellStyle name="Accent4 - 60%" xfId="700"/>
    <cellStyle name="Accent4 2" xfId="701"/>
    <cellStyle name="Accent5 - 20%" xfId="702"/>
    <cellStyle name="Accent5 - 40%" xfId="703"/>
    <cellStyle name="Accent5 - 60%" xfId="704"/>
    <cellStyle name="Accent5 2" xfId="705"/>
    <cellStyle name="Accent6 - 20%" xfId="706"/>
    <cellStyle name="Accent6 - 40%" xfId="707"/>
    <cellStyle name="Accent6 - 60%" xfId="708"/>
    <cellStyle name="Accent6 2" xfId="709"/>
    <cellStyle name="Actual_LEOY" xfId="710"/>
    <cellStyle name="AFE" xfId="51"/>
    <cellStyle name="AFE 2" xfId="711"/>
    <cellStyle name="Agara" xfId="52"/>
    <cellStyle name="AS Input Middle Currency" xfId="53"/>
    <cellStyle name="AS Input Middle Date" xfId="54"/>
    <cellStyle name="AS Input Middle Multiple" xfId="55"/>
    <cellStyle name="AS Input Middle Number" xfId="56"/>
    <cellStyle name="AS Input Middle Percentage" xfId="57"/>
    <cellStyle name="AS Input Middle Title / Name" xfId="58"/>
    <cellStyle name="AS Input Middle Year" xfId="59"/>
    <cellStyle name="Assumption" xfId="712"/>
    <cellStyle name="Assumption [# - 00]" xfId="713"/>
    <cellStyle name="Assumption [#]" xfId="714"/>
    <cellStyle name="Assumption [% - 00]" xfId="715"/>
    <cellStyle name="Assumption [%]" xfId="716"/>
    <cellStyle name="Assumption [x]" xfId="717"/>
    <cellStyle name="Assumption number" xfId="60"/>
    <cellStyle name="Assumption output percentage" xfId="61"/>
    <cellStyle name="Assumption output percentage 2" xfId="718"/>
    <cellStyle name="Assumption Percentage" xfId="62"/>
    <cellStyle name="Assumptions" xfId="63"/>
    <cellStyle name="Assumptions Center Currency" xfId="64"/>
    <cellStyle name="Assumptions Center Date" xfId="65"/>
    <cellStyle name="Assumptions Center Multiple" xfId="66"/>
    <cellStyle name="Assumptions Center Number" xfId="67"/>
    <cellStyle name="Assumptions Center Percentage" xfId="68"/>
    <cellStyle name="Assumptions Center Year" xfId="69"/>
    <cellStyle name="Assumptions Heading" xfId="70"/>
    <cellStyle name="Assumptions Right Currency" xfId="71"/>
    <cellStyle name="Assumptions Right Date" xfId="72"/>
    <cellStyle name="Assumptions Right Multiple" xfId="73"/>
    <cellStyle name="Assumptions Right Number" xfId="74"/>
    <cellStyle name="Assumptions Right Percentage" xfId="75"/>
    <cellStyle name="Assumptions Right Year" xfId="76"/>
    <cellStyle name="AussieDate" xfId="719"/>
    <cellStyle name="B79812_.wvu.PrintTitlest" xfId="720"/>
    <cellStyle name="Background" xfId="77"/>
    <cellStyle name="Bad 2" xfId="721"/>
    <cellStyle name="Bad 3" xfId="722"/>
    <cellStyle name="Bad 4" xfId="723"/>
    <cellStyle name="Bad 5" xfId="724"/>
    <cellStyle name="Black" xfId="725"/>
    <cellStyle name="BlankText" xfId="78"/>
    <cellStyle name="BlankText 2" xfId="726"/>
    <cellStyle name="Blue" xfId="727"/>
    <cellStyle name="Border" xfId="728"/>
    <cellStyle name="Border Heavy" xfId="79"/>
    <cellStyle name="Border Thin" xfId="80"/>
    <cellStyle name="Border_Current" xfId="81"/>
    <cellStyle name="Brand Default" xfId="729"/>
    <cellStyle name="Brand Subtitle with Underline" xfId="730"/>
    <cellStyle name="Brand Title" xfId="731"/>
    <cellStyle name="Calc" xfId="82"/>
    <cellStyle name="Calc - Blue" xfId="83"/>
    <cellStyle name="Calc - Blue 2" xfId="732"/>
    <cellStyle name="Calc - Feed" xfId="84"/>
    <cellStyle name="Calc - Feed 2" xfId="733"/>
    <cellStyle name="Calc - Green" xfId="85"/>
    <cellStyle name="Calc - Green 2" xfId="734"/>
    <cellStyle name="Calc - Grey" xfId="86"/>
    <cellStyle name="Calc - Grey 2" xfId="735"/>
    <cellStyle name="Calc - White" xfId="87"/>
    <cellStyle name="Calc - White 2" xfId="736"/>
    <cellStyle name="Calc 2" xfId="737"/>
    <cellStyle name="Calc 3" xfId="738"/>
    <cellStyle name="Calc 4" xfId="739"/>
    <cellStyle name="Calc 5" xfId="740"/>
    <cellStyle name="Calc 6" xfId="741"/>
    <cellStyle name="Calc_Distribution Business" xfId="742"/>
    <cellStyle name="Calculation 2" xfId="743"/>
    <cellStyle name="Callum" xfId="88"/>
    <cellStyle name="CaptionC" xfId="744"/>
    <cellStyle name="CaptionL" xfId="745"/>
    <cellStyle name="CaseInput%0" xfId="89"/>
    <cellStyle name="CaseInput%0.00" xfId="90"/>
    <cellStyle name="CaseInputComma0" xfId="91"/>
    <cellStyle name="CaseInputComma0.0" xfId="92"/>
    <cellStyle name="CaseInputDate" xfId="93"/>
    <cellStyle name="CaseInputText" xfId="94"/>
    <cellStyle name="Cell Link" xfId="95"/>
    <cellStyle name="Center Currency" xfId="96"/>
    <cellStyle name="Center Date" xfId="97"/>
    <cellStyle name="Center Multiple" xfId="98"/>
    <cellStyle name="Center Number" xfId="99"/>
    <cellStyle name="Center Percentage" xfId="100"/>
    <cellStyle name="Center Year" xfId="101"/>
    <cellStyle name="Check" xfId="746"/>
    <cellStyle name="Check Cell 2" xfId="747"/>
    <cellStyle name="Column - Heading" xfId="748"/>
    <cellStyle name="ColumnHeader" xfId="102"/>
    <cellStyle name="Comma" xfId="1" builtinId="3"/>
    <cellStyle name="Comma  - Style1" xfId="749"/>
    <cellStyle name="Comma  - Style2" xfId="750"/>
    <cellStyle name="Comma  - Style3" xfId="751"/>
    <cellStyle name="Comma  - Style4" xfId="752"/>
    <cellStyle name="Comma  - Style5" xfId="753"/>
    <cellStyle name="Comma  - Style6" xfId="754"/>
    <cellStyle name="Comma  - Style7" xfId="755"/>
    <cellStyle name="Comma  - Style8" xfId="756"/>
    <cellStyle name="Comma [0] U" xfId="103"/>
    <cellStyle name="Comma [0]7Z_87C" xfId="757"/>
    <cellStyle name="Comma [1]" xfId="758"/>
    <cellStyle name="Comma [2]" xfId="104"/>
    <cellStyle name="Comma [2] 2" xfId="759"/>
    <cellStyle name="Comma 0" xfId="760"/>
    <cellStyle name="Comma 1" xfId="761"/>
    <cellStyle name="Comma 10" xfId="105"/>
    <cellStyle name="Comma 11" xfId="762"/>
    <cellStyle name="Comma 12" xfId="763"/>
    <cellStyle name="Comma 2" xfId="7"/>
    <cellStyle name="Comma 2 2" xfId="764"/>
    <cellStyle name="Comma 2 2 2" xfId="765"/>
    <cellStyle name="Comma 2 3" xfId="766"/>
    <cellStyle name="Comma 2 4" xfId="767"/>
    <cellStyle name="Comma 2 5" xfId="768"/>
    <cellStyle name="Comma 2_Report" xfId="769"/>
    <cellStyle name="Comma 3" xfId="445"/>
    <cellStyle name="Comma 3 2" xfId="770"/>
    <cellStyle name="Comma 3 2 2" xfId="771"/>
    <cellStyle name="Comma 3 3" xfId="772"/>
    <cellStyle name="Comma 3_CBWC inc RQI" xfId="773"/>
    <cellStyle name="Comma 4" xfId="774"/>
    <cellStyle name="Comma 4 2" xfId="775"/>
    <cellStyle name="Comma 4 2 2" xfId="776"/>
    <cellStyle name="Comma 4 3" xfId="777"/>
    <cellStyle name="Comma 4_Report" xfId="778"/>
    <cellStyle name="Comma 45" xfId="106"/>
    <cellStyle name="Comma 5" xfId="779"/>
    <cellStyle name="Comma 6" xfId="780"/>
    <cellStyle name="Comma 7" xfId="781"/>
    <cellStyle name="Comma 8" xfId="782"/>
    <cellStyle name="Comma 9" xfId="783"/>
    <cellStyle name="Comma0" xfId="784"/>
    <cellStyle name="Cover Date" xfId="785"/>
    <cellStyle name="Cover Link Note" xfId="107"/>
    <cellStyle name="Cover Subtitle" xfId="786"/>
    <cellStyle name="Cover Title" xfId="787"/>
    <cellStyle name="Currency" xfId="2" builtinId="4"/>
    <cellStyle name="Currency [$0]" xfId="788"/>
    <cellStyle name="Currency [£0]" xfId="789"/>
    <cellStyle name="Currency [0] U" xfId="108"/>
    <cellStyle name="Currency [0] U 2" xfId="790"/>
    <cellStyle name="Currency [2]" xfId="109"/>
    <cellStyle name="Currency [2] 2" xfId="791"/>
    <cellStyle name="Currency [2] U" xfId="110"/>
    <cellStyle name="Currency [2]_AETV BS" xfId="111"/>
    <cellStyle name="Currency 0" xfId="792"/>
    <cellStyle name="Currency 10" xfId="793"/>
    <cellStyle name="Currency 11" xfId="794"/>
    <cellStyle name="Currency 12" xfId="795"/>
    <cellStyle name="Currency 2" xfId="112"/>
    <cellStyle name="Currency 2 2" xfId="113"/>
    <cellStyle name="Currency 2 3" xfId="796"/>
    <cellStyle name="Currency 2 4" xfId="1370"/>
    <cellStyle name="Currency 3" xfId="797"/>
    <cellStyle name="Currency 4" xfId="798"/>
    <cellStyle name="Currency 5" xfId="799"/>
    <cellStyle name="Currency 6" xfId="800"/>
    <cellStyle name="Currency 7" xfId="801"/>
    <cellStyle name="Currency 8" xfId="802"/>
    <cellStyle name="Currency 9" xfId="803"/>
    <cellStyle name="Currency Canada" xfId="804"/>
    <cellStyle name="Currency Euro" xfId="805"/>
    <cellStyle name="Currency Peso" xfId="806"/>
    <cellStyle name="Currency Pound" xfId="807"/>
    <cellStyle name="Currency US" xfId="808"/>
    <cellStyle name="Currency(Cents)" xfId="809"/>
    <cellStyle name="Currency0" xfId="810"/>
    <cellStyle name="D4_B8B1_005004B79812_.wvu.PrintTitlest" xfId="811"/>
    <cellStyle name="Data" xfId="812"/>
    <cellStyle name="Data Validation" xfId="813"/>
    <cellStyle name="Date" xfId="114"/>
    <cellStyle name="Date [1 Dec 01]" xfId="115"/>
    <cellStyle name="Date [31 Dec 2000]" xfId="116"/>
    <cellStyle name="Date [31 Dec 2000] 2" xfId="814"/>
    <cellStyle name="Date [31/12/02]" xfId="117"/>
    <cellStyle name="Date [31/12/02] 2" xfId="815"/>
    <cellStyle name="Date [Dec 00]" xfId="118"/>
    <cellStyle name="Date [mmm-d-yyyy]" xfId="816"/>
    <cellStyle name="Date [mmm-yyyy]" xfId="817"/>
    <cellStyle name="Date 2" xfId="818"/>
    <cellStyle name="Date 3" xfId="819"/>
    <cellStyle name="Date 4" xfId="820"/>
    <cellStyle name="Date 5" xfId="821"/>
    <cellStyle name="Date 6" xfId="822"/>
    <cellStyle name="Date Aligned" xfId="823"/>
    <cellStyle name="Date U" xfId="119"/>
    <cellStyle name="date_070911UED_alinta info Sept 07" xfId="824"/>
    <cellStyle name="DateMonth" xfId="825"/>
    <cellStyle name="Decimal [0]" xfId="120"/>
    <cellStyle name="Decimal [0] 2" xfId="826"/>
    <cellStyle name="Decimal [2]" xfId="121"/>
    <cellStyle name="Decimal [2] 2" xfId="827"/>
    <cellStyle name="Decimal [2] U" xfId="122"/>
    <cellStyle name="Decimal [2]_AETV BS" xfId="123"/>
    <cellStyle name="Decimal [3]" xfId="124"/>
    <cellStyle name="Decimal [3] 2" xfId="828"/>
    <cellStyle name="Decimal [3] U" xfId="125"/>
    <cellStyle name="Decimal [3]_Distribution Business" xfId="829"/>
    <cellStyle name="Decimal [4]" xfId="126"/>
    <cellStyle name="Decimal [4] 2" xfId="830"/>
    <cellStyle name="Decimal [4] U" xfId="127"/>
    <cellStyle name="Decimal [4]_AETV BS" xfId="128"/>
    <cellStyle name="Default" xfId="129"/>
    <cellStyle name="Default 2" xfId="831"/>
    <cellStyle name="Description" xfId="130"/>
    <cellStyle name="Dezimal [0]_Übersichtstabelle_FM_24082001bu inc. EC" xfId="832"/>
    <cellStyle name="Dezimal_Übersichtstabelle_FM_24082001bu inc. EC" xfId="833"/>
    <cellStyle name="Dollars" xfId="834"/>
    <cellStyle name="Dotted Line" xfId="835"/>
    <cellStyle name="Double Underline" xfId="131"/>
    <cellStyle name="Empty Cell" xfId="836"/>
    <cellStyle name="Enterable" xfId="132"/>
    <cellStyle name="Euro" xfId="837"/>
    <cellStyle name="Exception" xfId="133"/>
    <cellStyle name="Exception 2" xfId="838"/>
    <cellStyle name="ExchangeRate" xfId="134"/>
    <cellStyle name="Explanatory Text 2" xfId="839"/>
    <cellStyle name="EY House" xfId="840"/>
    <cellStyle name="f" xfId="135"/>
    <cellStyle name="FAS Input Currency" xfId="136"/>
    <cellStyle name="FAS Input Date" xfId="137"/>
    <cellStyle name="FAS Input Multiple" xfId="138"/>
    <cellStyle name="FAS Input Number" xfId="139"/>
    <cellStyle name="FAS Input Percentage" xfId="140"/>
    <cellStyle name="FAS Input Title / Name" xfId="141"/>
    <cellStyle name="FAS Input Year" xfId="142"/>
    <cellStyle name="Feeder Field" xfId="143"/>
    <cellStyle name="Feeder Field 2" xfId="841"/>
    <cellStyle name="Fix0" xfId="842"/>
    <cellStyle name="Fix2" xfId="843"/>
    <cellStyle name="Fix4" xfId="844"/>
    <cellStyle name="Fixed" xfId="845"/>
    <cellStyle name="Flag" xfId="846"/>
    <cellStyle name="Font_Actual" xfId="144"/>
    <cellStyle name="Footer SBILogo1" xfId="847"/>
    <cellStyle name="Footer SBILogo2" xfId="848"/>
    <cellStyle name="Footnote" xfId="849"/>
    <cellStyle name="Footnote Reference" xfId="850"/>
    <cellStyle name="Footnote_pldt" xfId="851"/>
    <cellStyle name="fred" xfId="852"/>
    <cellStyle name="Fred%" xfId="853"/>
    <cellStyle name="Fyear" xfId="145"/>
    <cellStyle name="Gilsans" xfId="146"/>
    <cellStyle name="Gilsansl" xfId="147"/>
    <cellStyle name="Good 2" xfId="854"/>
    <cellStyle name="Grey" xfId="148"/>
    <cellStyle name="Greyed out" xfId="149"/>
    <cellStyle name="H1" xfId="150"/>
    <cellStyle name="H2" xfId="151"/>
    <cellStyle name="H4" xfId="152"/>
    <cellStyle name="Hard Percent" xfId="855"/>
    <cellStyle name="Head 1" xfId="153"/>
    <cellStyle name="Head 2" xfId="154"/>
    <cellStyle name="Head 3" xfId="155"/>
    <cellStyle name="head11a" xfId="156"/>
    <cellStyle name="head11b" xfId="157"/>
    <cellStyle name="head11c" xfId="158"/>
    <cellStyle name="head14" xfId="159"/>
    <cellStyle name="headd" xfId="160"/>
    <cellStyle name="Header" xfId="161"/>
    <cellStyle name="Header - Page" xfId="856"/>
    <cellStyle name="Header - Title" xfId="857"/>
    <cellStyle name="Header - Year Row" xfId="858"/>
    <cellStyle name="Header Draft Stamp" xfId="859"/>
    <cellStyle name="Header_pldt" xfId="860"/>
    <cellStyle name="Header1" xfId="162"/>
    <cellStyle name="Header1 2" xfId="861"/>
    <cellStyle name="Header2" xfId="163"/>
    <cellStyle name="Header2 2" xfId="862"/>
    <cellStyle name="Header3" xfId="863"/>
    <cellStyle name="heading" xfId="164"/>
    <cellStyle name="Heading 1 2" xfId="864"/>
    <cellStyle name="Heading 1 3" xfId="865"/>
    <cellStyle name="Heading 1 4" xfId="866"/>
    <cellStyle name="Heading 1 5" xfId="867"/>
    <cellStyle name="Heading 1 Above" xfId="868"/>
    <cellStyle name="Heading 1+" xfId="869"/>
    <cellStyle name="Heading 1A" xfId="165"/>
    <cellStyle name="Heading 2 2" xfId="870"/>
    <cellStyle name="Heading 2 3" xfId="871"/>
    <cellStyle name="Heading 2 4" xfId="872"/>
    <cellStyle name="Heading 2 Below" xfId="873"/>
    <cellStyle name="Heading 2+" xfId="874"/>
    <cellStyle name="Heading 3 2" xfId="875"/>
    <cellStyle name="Heading 3 3" xfId="876"/>
    <cellStyle name="Heading 3 4" xfId="877"/>
    <cellStyle name="Heading 3+" xfId="878"/>
    <cellStyle name="Heading 4 2" xfId="879"/>
    <cellStyle name="Heading 4 3" xfId="880"/>
    <cellStyle name="Heading 4 4" xfId="881"/>
    <cellStyle name="Heading(4)" xfId="882"/>
    <cellStyle name="Heading1" xfId="166"/>
    <cellStyle name="Heading2" xfId="167"/>
    <cellStyle name="Heading3" xfId="883"/>
    <cellStyle name="Heading4" xfId="884"/>
    <cellStyle name="HeadingMerged" xfId="168"/>
    <cellStyle name="Hidden" xfId="885"/>
    <cellStyle name="Hidden 2" xfId="886"/>
    <cellStyle name="Hidden 2 2" xfId="887"/>
    <cellStyle name="Historical year" xfId="169"/>
    <cellStyle name="Hyperlink 2" xfId="170"/>
    <cellStyle name="Hyperlink 3" xfId="6"/>
    <cellStyle name="Hyperlink Arrow" xfId="171"/>
    <cellStyle name="Hyperlink Check" xfId="172"/>
    <cellStyle name="Hyperlink Text" xfId="173"/>
    <cellStyle name="Index" xfId="888"/>
    <cellStyle name="Index 2" xfId="889"/>
    <cellStyle name="Index 2 2" xfId="890"/>
    <cellStyle name="INP_Number" xfId="174"/>
    <cellStyle name="Input - Comma" xfId="175"/>
    <cellStyle name="Input - Comma [0]" xfId="176"/>
    <cellStyle name="Input - Date" xfId="177"/>
    <cellStyle name="Input - Percent [2]" xfId="178"/>
    <cellStyle name="Input $" xfId="891"/>
    <cellStyle name="Input %" xfId="892"/>
    <cellStyle name="Input [# - 00]" xfId="893"/>
    <cellStyle name="Input [#]" xfId="894"/>
    <cellStyle name="Input [% - 00]" xfId="895"/>
    <cellStyle name="Input [%]" xfId="896"/>
    <cellStyle name="Input [B]" xfId="179"/>
    <cellStyle name="Input [yellow]" xfId="180"/>
    <cellStyle name="Input 1" xfId="181"/>
    <cellStyle name="Input 2" xfId="182"/>
    <cellStyle name="Input 3" xfId="897"/>
    <cellStyle name="Input 4" xfId="898"/>
    <cellStyle name="Input Company Name" xfId="183"/>
    <cellStyle name="Input Forecast Currency" xfId="184"/>
    <cellStyle name="Input Forecast Date" xfId="185"/>
    <cellStyle name="Input Forecast Multiple" xfId="186"/>
    <cellStyle name="Input Forecast Number" xfId="187"/>
    <cellStyle name="Input Forecast Percentage" xfId="188"/>
    <cellStyle name="Input Forecast Year" xfId="189"/>
    <cellStyle name="Input Heading 1" xfId="190"/>
    <cellStyle name="Input Heading 2" xfId="191"/>
    <cellStyle name="Input Heading 3" xfId="192"/>
    <cellStyle name="Input Heading 4" xfId="193"/>
    <cellStyle name="Input Middle Currency" xfId="194"/>
    <cellStyle name="Input Middle Date" xfId="195"/>
    <cellStyle name="Input Middle Multiple" xfId="196"/>
    <cellStyle name="Input Middle Number" xfId="197"/>
    <cellStyle name="Input Middle Percentage" xfId="198"/>
    <cellStyle name="Input Middle Title / Name" xfId="199"/>
    <cellStyle name="Input Middle Year" xfId="200"/>
    <cellStyle name="Input Sheet Title" xfId="201"/>
    <cellStyle name="Input text" xfId="899"/>
    <cellStyle name="Input1" xfId="900"/>
    <cellStyle name="Input3" xfId="901"/>
    <cellStyle name="InputArea" xfId="902"/>
    <cellStyle name="InputAreaDotted" xfId="903"/>
    <cellStyle name="InputMandatory" xfId="202"/>
    <cellStyle name="InputNumber" xfId="904"/>
    <cellStyle name="InputOptional" xfId="203"/>
    <cellStyle name="InSheet" xfId="905"/>
    <cellStyle name="Insheet Link" xfId="906"/>
    <cellStyle name="KPMG Heading 1" xfId="204"/>
    <cellStyle name="KPMG Heading 2" xfId="205"/>
    <cellStyle name="KPMG Heading 3" xfId="206"/>
    <cellStyle name="KPMG Heading 4" xfId="207"/>
    <cellStyle name="KPMG Normal" xfId="208"/>
    <cellStyle name="KPMG Normal Text" xfId="209"/>
    <cellStyle name="Line Total" xfId="907"/>
    <cellStyle name="Line_Summary" xfId="908"/>
    <cellStyle name="Lines" xfId="909"/>
    <cellStyle name="Link [# - 00]" xfId="910"/>
    <cellStyle name="Link [# - 0000]" xfId="911"/>
    <cellStyle name="Link [#]" xfId="912"/>
    <cellStyle name="Link [% - 00]" xfId="913"/>
    <cellStyle name="Link [%]" xfId="914"/>
    <cellStyle name="Link [x]" xfId="915"/>
    <cellStyle name="Linked Cell 2" xfId="916"/>
    <cellStyle name="Locked" xfId="210"/>
    <cellStyle name="LongDate" xfId="917"/>
    <cellStyle name="Lookup Table Heading" xfId="211"/>
    <cellStyle name="Lookup Table Label" xfId="212"/>
    <cellStyle name="Lookup Table Number" xfId="213"/>
    <cellStyle name="LS Input Lookup Label" xfId="214"/>
    <cellStyle name="LS Input Table Heading" xfId="215"/>
    <cellStyle name="LS Input Table No. 1" xfId="216"/>
    <cellStyle name="LS Output Table No. 2+" xfId="217"/>
    <cellStyle name="LV Input" xfId="918"/>
    <cellStyle name="Macro" xfId="919"/>
    <cellStyle name="Millions" xfId="920"/>
    <cellStyle name="Mine" xfId="921"/>
    <cellStyle name="Model Dates" xfId="922"/>
    <cellStyle name="Model Name" xfId="218"/>
    <cellStyle name="Multiple" xfId="219"/>
    <cellStyle name="Named Range" xfId="220"/>
    <cellStyle name="Named Range Tag" xfId="221"/>
    <cellStyle name="Neutral 2" xfId="923"/>
    <cellStyle name="Neutral 3" xfId="924"/>
    <cellStyle name="Neutral 4" xfId="925"/>
    <cellStyle name="Neutral 5" xfId="926"/>
    <cellStyle name="New" xfId="222"/>
    <cellStyle name="Non crit Input 0.0" xfId="927"/>
    <cellStyle name="Normal" xfId="0" builtinId="0"/>
    <cellStyle name="Normal - Style1" xfId="223"/>
    <cellStyle name="Normal - Style2" xfId="224"/>
    <cellStyle name="Normal - Style3" xfId="225"/>
    <cellStyle name="Normal - Style4" xfId="226"/>
    <cellStyle name="Normal - Style5" xfId="227"/>
    <cellStyle name="Normal - Style6" xfId="228"/>
    <cellStyle name="Normal - Style7" xfId="229"/>
    <cellStyle name="Normal - Style8" xfId="230"/>
    <cellStyle name="Normal 10" xfId="4"/>
    <cellStyle name="Normal 10 2" xfId="928"/>
    <cellStyle name="Normal 10 3" xfId="929"/>
    <cellStyle name="Normal 100" xfId="231"/>
    <cellStyle name="Normal 101" xfId="232"/>
    <cellStyle name="Normal 102" xfId="233"/>
    <cellStyle name="Normal 103" xfId="234"/>
    <cellStyle name="Normal 104" xfId="235"/>
    <cellStyle name="Normal 105" xfId="236"/>
    <cellStyle name="Normal 106" xfId="237"/>
    <cellStyle name="Normal 107" xfId="238"/>
    <cellStyle name="Normal 108" xfId="239"/>
    <cellStyle name="Normal 109" xfId="240"/>
    <cellStyle name="Normal 11" xfId="930"/>
    <cellStyle name="Normal 11 2" xfId="931"/>
    <cellStyle name="Normal 11 2 2 2" xfId="932"/>
    <cellStyle name="Normal 11 3" xfId="933"/>
    <cellStyle name="Normal 110" xfId="241"/>
    <cellStyle name="Normal 111" xfId="242"/>
    <cellStyle name="Normal 112" xfId="243"/>
    <cellStyle name="Normal 113" xfId="244"/>
    <cellStyle name="Normal 114" xfId="245"/>
    <cellStyle name="Normal 114 2" xfId="934"/>
    <cellStyle name="Normal 115" xfId="246"/>
    <cellStyle name="Normal 116" xfId="247"/>
    <cellStyle name="Normal 117" xfId="248"/>
    <cellStyle name="Normal 118" xfId="249"/>
    <cellStyle name="Normal 119" xfId="250"/>
    <cellStyle name="Normal 12" xfId="935"/>
    <cellStyle name="Normal 12 2" xfId="936"/>
    <cellStyle name="Normal 12 3" xfId="937"/>
    <cellStyle name="Normal 120" xfId="251"/>
    <cellStyle name="Normal 128" xfId="1369"/>
    <cellStyle name="Normal 13" xfId="938"/>
    <cellStyle name="Normal 13 2" xfId="939"/>
    <cellStyle name="Normal 13 3" xfId="940"/>
    <cellStyle name="Normal 14" xfId="941"/>
    <cellStyle name="Normal 143" xfId="942"/>
    <cellStyle name="Normal 143 2" xfId="943"/>
    <cellStyle name="Normal 143_Aurora to Complete (2)" xfId="944"/>
    <cellStyle name="Normal 144" xfId="945"/>
    <cellStyle name="Normal 144 2" xfId="946"/>
    <cellStyle name="Normal 144_Aurora to Complete (2)" xfId="947"/>
    <cellStyle name="Normal 147" xfId="948"/>
    <cellStyle name="Normal 147 2" xfId="949"/>
    <cellStyle name="Normal 147_Aurora to Complete (2)" xfId="950"/>
    <cellStyle name="Normal 148" xfId="951"/>
    <cellStyle name="Normal 148 2" xfId="952"/>
    <cellStyle name="Normal 148_Aurora to Complete (2)" xfId="953"/>
    <cellStyle name="Normal 149" xfId="954"/>
    <cellStyle name="Normal 149 2" xfId="955"/>
    <cellStyle name="Normal 149_Aurora to Complete (2)" xfId="956"/>
    <cellStyle name="Normal 15" xfId="957"/>
    <cellStyle name="Normal 150" xfId="958"/>
    <cellStyle name="Normal 150 2" xfId="959"/>
    <cellStyle name="Normal 150_Aurora to Complete (2)" xfId="960"/>
    <cellStyle name="Normal 151" xfId="961"/>
    <cellStyle name="Normal 151 2" xfId="962"/>
    <cellStyle name="Normal 151_Aurora to Complete (2)" xfId="963"/>
    <cellStyle name="Normal 152" xfId="964"/>
    <cellStyle name="Normal 152 2" xfId="965"/>
    <cellStyle name="Normal 152_Aurora to Complete (2)" xfId="966"/>
    <cellStyle name="Normal 153" xfId="967"/>
    <cellStyle name="Normal 153 2" xfId="968"/>
    <cellStyle name="Normal 153_Aurora to Complete (2)" xfId="969"/>
    <cellStyle name="Normal 154" xfId="970"/>
    <cellStyle name="Normal 154 2" xfId="971"/>
    <cellStyle name="Normal 154_Aurora to Complete (2)" xfId="972"/>
    <cellStyle name="Normal 155" xfId="973"/>
    <cellStyle name="Normal 155 2" xfId="974"/>
    <cellStyle name="Normal 155_Aurora to Complete (2)" xfId="975"/>
    <cellStyle name="Normal 156" xfId="976"/>
    <cellStyle name="Normal 156 2" xfId="977"/>
    <cellStyle name="Normal 156_Aurora to Complete (2)" xfId="978"/>
    <cellStyle name="Normal 16" xfId="979"/>
    <cellStyle name="Normal 16 2" xfId="980"/>
    <cellStyle name="Normal 161" xfId="981"/>
    <cellStyle name="Normal 161 2" xfId="982"/>
    <cellStyle name="Normal 161_Aurora to Complete (2)" xfId="983"/>
    <cellStyle name="Normal 162" xfId="984"/>
    <cellStyle name="Normal 162 2" xfId="985"/>
    <cellStyle name="Normal 162_Aurora to Complete (2)" xfId="986"/>
    <cellStyle name="Normal 163" xfId="987"/>
    <cellStyle name="Normal 163 2" xfId="988"/>
    <cellStyle name="Normal 163_Aurora to Complete (2)" xfId="989"/>
    <cellStyle name="Normal 164" xfId="990"/>
    <cellStyle name="Normal 164 2" xfId="991"/>
    <cellStyle name="Normal 164_Aurora to Complete (2)" xfId="992"/>
    <cellStyle name="Normal 169" xfId="993"/>
    <cellStyle name="Normal 169 2" xfId="994"/>
    <cellStyle name="Normal 169_Aurora to Complete (2)" xfId="995"/>
    <cellStyle name="Normal 17" xfId="996"/>
    <cellStyle name="Normal 170" xfId="997"/>
    <cellStyle name="Normal 170 2" xfId="998"/>
    <cellStyle name="Normal 170_Aurora to Complete (2)" xfId="999"/>
    <cellStyle name="Normal 171" xfId="1000"/>
    <cellStyle name="Normal 171 2" xfId="1001"/>
    <cellStyle name="Normal 171_Aurora to Complete (2)" xfId="1002"/>
    <cellStyle name="Normal 172" xfId="1003"/>
    <cellStyle name="Normal 172 2" xfId="1004"/>
    <cellStyle name="Normal 172_Aurora to Complete (2)" xfId="1005"/>
    <cellStyle name="Normal 177" xfId="1006"/>
    <cellStyle name="Normal 177 2" xfId="1007"/>
    <cellStyle name="Normal 177_Aurora to Complete (2)" xfId="1008"/>
    <cellStyle name="Normal 178" xfId="1009"/>
    <cellStyle name="Normal 178 2" xfId="1010"/>
    <cellStyle name="Normal 178_Aurora to Complete (2)" xfId="1011"/>
    <cellStyle name="Normal 179" xfId="1012"/>
    <cellStyle name="Normal 179 2" xfId="1013"/>
    <cellStyle name="Normal 179_Aurora to Complete (2)" xfId="1014"/>
    <cellStyle name="Normal 18" xfId="1015"/>
    <cellStyle name="Normal 180" xfId="1016"/>
    <cellStyle name="Normal 180 2" xfId="1017"/>
    <cellStyle name="Normal 180_Aurora to Complete (2)" xfId="1018"/>
    <cellStyle name="Normal 181" xfId="1019"/>
    <cellStyle name="Normal 181 2" xfId="1020"/>
    <cellStyle name="Normal 181_Aurora to Complete (2)" xfId="1021"/>
    <cellStyle name="Normal 182" xfId="1022"/>
    <cellStyle name="Normal 182 2" xfId="1023"/>
    <cellStyle name="Normal 182_Aurora to Complete (2)" xfId="1024"/>
    <cellStyle name="Normal 183" xfId="1025"/>
    <cellStyle name="Normal 183 2" xfId="1026"/>
    <cellStyle name="Normal 183_Aurora to Complete (2)" xfId="1027"/>
    <cellStyle name="Normal 184" xfId="1028"/>
    <cellStyle name="Normal 184 2" xfId="1029"/>
    <cellStyle name="Normal 184_Aurora to Complete (2)" xfId="1030"/>
    <cellStyle name="Normal 185" xfId="1031"/>
    <cellStyle name="Normal 185 2" xfId="1032"/>
    <cellStyle name="Normal 185_Aurora to Complete (2)" xfId="1033"/>
    <cellStyle name="Normal 186" xfId="1034"/>
    <cellStyle name="Normal 186 2" xfId="1035"/>
    <cellStyle name="Normal 186_Aurora to Complete (2)" xfId="1036"/>
    <cellStyle name="Normal 187" xfId="1037"/>
    <cellStyle name="Normal 187 2" xfId="1038"/>
    <cellStyle name="Normal 187_Aurora to Complete (2)" xfId="1039"/>
    <cellStyle name="Normal 188" xfId="1040"/>
    <cellStyle name="Normal 188 2" xfId="1041"/>
    <cellStyle name="Normal 188_Aurora to Complete (2)" xfId="1042"/>
    <cellStyle name="Normal 189" xfId="1043"/>
    <cellStyle name="Normal 189 2" xfId="1044"/>
    <cellStyle name="Normal 189_Aurora to Complete (2)" xfId="1045"/>
    <cellStyle name="Normal 19" xfId="1046"/>
    <cellStyle name="Normal 19 2" xfId="1047"/>
    <cellStyle name="Normal 19 2 2" xfId="1048"/>
    <cellStyle name="Normal 19 3" xfId="1049"/>
    <cellStyle name="Normal 19 3 2" xfId="1050"/>
    <cellStyle name="Normal 19 3 2 2" xfId="1051"/>
    <cellStyle name="Normal 19 3 3" xfId="1052"/>
    <cellStyle name="Normal 19 4" xfId="1053"/>
    <cellStyle name="Normal 19 4 2" xfId="1054"/>
    <cellStyle name="Normal 19 5" xfId="1055"/>
    <cellStyle name="Normal 190" xfId="1056"/>
    <cellStyle name="Normal 190 2" xfId="1057"/>
    <cellStyle name="Normal 190_Aurora to Complete (2)" xfId="1058"/>
    <cellStyle name="Normal 192" xfId="1059"/>
    <cellStyle name="Normal 192 2" xfId="1060"/>
    <cellStyle name="Normal 192_Aurora to Complete (2)" xfId="1061"/>
    <cellStyle name="Normal 193" xfId="1062"/>
    <cellStyle name="Normal 193 2" xfId="1063"/>
    <cellStyle name="Normal 193_Aurora to Complete (2)" xfId="1064"/>
    <cellStyle name="Normal 196" xfId="1065"/>
    <cellStyle name="Normal 196 2" xfId="1066"/>
    <cellStyle name="Normal 196_Aurora to Complete (2)" xfId="1067"/>
    <cellStyle name="Normal 197" xfId="1068"/>
    <cellStyle name="Normal 197 2" xfId="1069"/>
    <cellStyle name="Normal 197_Aurora to Complete (2)" xfId="1070"/>
    <cellStyle name="Normal 198" xfId="1071"/>
    <cellStyle name="Normal 198 2" xfId="1072"/>
    <cellStyle name="Normal 198_Aurora to Complete (2)" xfId="1073"/>
    <cellStyle name="Normal 199" xfId="1074"/>
    <cellStyle name="Normal 199 2" xfId="1075"/>
    <cellStyle name="Normal 199_Aurora to Complete (2)" xfId="1076"/>
    <cellStyle name="Normal 2" xfId="5"/>
    <cellStyle name="Normal 2 2" xfId="252"/>
    <cellStyle name="Normal 2 2 2" xfId="447"/>
    <cellStyle name="Normal 2 2 4" xfId="253"/>
    <cellStyle name="Normal 2 2_Corp Capex" xfId="1077"/>
    <cellStyle name="Normal 2 3" xfId="254"/>
    <cellStyle name="Normal 2 4" xfId="255"/>
    <cellStyle name="Normal 2 4 2" xfId="1078"/>
    <cellStyle name="Normal 2 4 2 2" xfId="1079"/>
    <cellStyle name="Normal 2 4 3" xfId="1080"/>
    <cellStyle name="Normal 2 5" xfId="1081"/>
    <cellStyle name="Normal 2 5 2" xfId="1082"/>
    <cellStyle name="Normal 2 6" xfId="1083"/>
    <cellStyle name="Normal 2_Corp Capex" xfId="1084"/>
    <cellStyle name="Normal 20" xfId="1085"/>
    <cellStyle name="Normal 20 2" xfId="1086"/>
    <cellStyle name="Normal 20 2 2" xfId="1087"/>
    <cellStyle name="Normal 20 3" xfId="1088"/>
    <cellStyle name="Normal 200" xfId="1089"/>
    <cellStyle name="Normal 200 2" xfId="1090"/>
    <cellStyle name="Normal 200_Aurora to Complete (2)" xfId="1091"/>
    <cellStyle name="Normal 201" xfId="1092"/>
    <cellStyle name="Normal 201 2" xfId="1093"/>
    <cellStyle name="Normal 201_Aurora to Complete (2)" xfId="1094"/>
    <cellStyle name="Normal 202" xfId="1095"/>
    <cellStyle name="Normal 202 2" xfId="1096"/>
    <cellStyle name="Normal 202_Aurora to Complete (2)" xfId="1097"/>
    <cellStyle name="Normal 203" xfId="1098"/>
    <cellStyle name="Normal 203 2" xfId="1099"/>
    <cellStyle name="Normal 203_Aurora to Complete (2)" xfId="1100"/>
    <cellStyle name="Normal 204" xfId="1101"/>
    <cellStyle name="Normal 204 2" xfId="1102"/>
    <cellStyle name="Normal 204_Aurora to Complete (2)" xfId="1103"/>
    <cellStyle name="Normal 205" xfId="1104"/>
    <cellStyle name="Normal 205 2" xfId="1105"/>
    <cellStyle name="Normal 205_Aurora to Complete (2)" xfId="1106"/>
    <cellStyle name="Normal 207" xfId="1107"/>
    <cellStyle name="Normal 207 2" xfId="1108"/>
    <cellStyle name="Normal 207_Aurora to Complete (2)" xfId="1109"/>
    <cellStyle name="Normal 208" xfId="1110"/>
    <cellStyle name="Normal 208 2" xfId="1111"/>
    <cellStyle name="Normal 208_Aurora to Complete (2)" xfId="1112"/>
    <cellStyle name="Normal 209" xfId="1113"/>
    <cellStyle name="Normal 209 2" xfId="1114"/>
    <cellStyle name="Normal 209_Aurora to Complete (2)" xfId="1115"/>
    <cellStyle name="Normal 21" xfId="1116"/>
    <cellStyle name="Normal 21 2" xfId="1117"/>
    <cellStyle name="Normal 210" xfId="1118"/>
    <cellStyle name="Normal 210 2" xfId="1119"/>
    <cellStyle name="Normal 210_Aurora to Complete (2)" xfId="1120"/>
    <cellStyle name="Normal 211" xfId="1121"/>
    <cellStyle name="Normal 211 2" xfId="1122"/>
    <cellStyle name="Normal 211_Aurora to Complete (2)" xfId="1123"/>
    <cellStyle name="Normal 212" xfId="1124"/>
    <cellStyle name="Normal 212 2" xfId="1125"/>
    <cellStyle name="Normal 212_Aurora to Complete (2)" xfId="1126"/>
    <cellStyle name="Normal 213" xfId="1127"/>
    <cellStyle name="Normal 213 2" xfId="1128"/>
    <cellStyle name="Normal 213_Aurora to Complete (2)" xfId="1129"/>
    <cellStyle name="Normal 214" xfId="1130"/>
    <cellStyle name="Normal 214 2" xfId="1131"/>
    <cellStyle name="Normal 214_Aurora to Complete (2)" xfId="1132"/>
    <cellStyle name="Normal 215" xfId="1133"/>
    <cellStyle name="Normal 215 2" xfId="1134"/>
    <cellStyle name="Normal 215_Aurora to Complete (2)" xfId="1135"/>
    <cellStyle name="Normal 216" xfId="1136"/>
    <cellStyle name="Normal 216 2" xfId="1137"/>
    <cellStyle name="Normal 216_Aurora to Complete (2)" xfId="1138"/>
    <cellStyle name="Normal 22" xfId="1139"/>
    <cellStyle name="Normal 23" xfId="1140"/>
    <cellStyle name="Normal 23 2" xfId="1141"/>
    <cellStyle name="Normal 24" xfId="1142"/>
    <cellStyle name="Normal 25" xfId="1143"/>
    <cellStyle name="Normal 3" xfId="256"/>
    <cellStyle name="Normal 3 2" xfId="257"/>
    <cellStyle name="Normal 3 3" xfId="1144"/>
    <cellStyle name="Normal 3_Report" xfId="1145"/>
    <cellStyle name="Normal 37" xfId="1146"/>
    <cellStyle name="Normal 37 2" xfId="1147"/>
    <cellStyle name="Normal 37_Aurora to Complete (2)" xfId="1148"/>
    <cellStyle name="Normal 38" xfId="1149"/>
    <cellStyle name="Normal 39" xfId="1150"/>
    <cellStyle name="Normal 39 2" xfId="1151"/>
    <cellStyle name="Normal 39_Aurora to Complete (2)" xfId="1152"/>
    <cellStyle name="Normal 4" xfId="258"/>
    <cellStyle name="Normal 4 2" xfId="446"/>
    <cellStyle name="Normal 4 3" xfId="1153"/>
    <cellStyle name="Normal 40" xfId="259"/>
    <cellStyle name="Normal 41" xfId="260"/>
    <cellStyle name="Normal 42" xfId="261"/>
    <cellStyle name="Normal 43" xfId="262"/>
    <cellStyle name="Normal 44" xfId="263"/>
    <cellStyle name="Normal 45" xfId="264"/>
    <cellStyle name="Normal 46" xfId="265"/>
    <cellStyle name="Normal 47" xfId="266"/>
    <cellStyle name="Normal 48" xfId="267"/>
    <cellStyle name="Normal 49" xfId="268"/>
    <cellStyle name="Normal 5" xfId="269"/>
    <cellStyle name="Normal 5 2" xfId="1154"/>
    <cellStyle name="Normal 5 3" xfId="1155"/>
    <cellStyle name="Normal 5 4" xfId="1156"/>
    <cellStyle name="Normal 50" xfId="270"/>
    <cellStyle name="Normal 51" xfId="271"/>
    <cellStyle name="Normal 52" xfId="272"/>
    <cellStyle name="Normal 53" xfId="273"/>
    <cellStyle name="Normal 54" xfId="274"/>
    <cellStyle name="Normal 55" xfId="275"/>
    <cellStyle name="Normal 56" xfId="276"/>
    <cellStyle name="Normal 57" xfId="277"/>
    <cellStyle name="Normal 59" xfId="278"/>
    <cellStyle name="Normal 6" xfId="279"/>
    <cellStyle name="Normal 6 2" xfId="1157"/>
    <cellStyle name="Normal 6 3" xfId="1158"/>
    <cellStyle name="Normal 60" xfId="280"/>
    <cellStyle name="Normal 61" xfId="281"/>
    <cellStyle name="Normal 62" xfId="282"/>
    <cellStyle name="Normal 63" xfId="283"/>
    <cellStyle name="Normal 64" xfId="284"/>
    <cellStyle name="Normal 65" xfId="285"/>
    <cellStyle name="Normal 66" xfId="286"/>
    <cellStyle name="Normal 67" xfId="287"/>
    <cellStyle name="Normal 68" xfId="288"/>
    <cellStyle name="Normal 69" xfId="289"/>
    <cellStyle name="Normal 7" xfId="1159"/>
    <cellStyle name="Normal 7 2" xfId="1160"/>
    <cellStyle name="Normal 7 3" xfId="1161"/>
    <cellStyle name="Normal 70" xfId="290"/>
    <cellStyle name="Normal 71" xfId="291"/>
    <cellStyle name="Normal 72" xfId="292"/>
    <cellStyle name="Normal 73" xfId="293"/>
    <cellStyle name="Normal 74" xfId="294"/>
    <cellStyle name="Normal 75" xfId="295"/>
    <cellStyle name="Normal 76" xfId="296"/>
    <cellStyle name="Normal 77" xfId="297"/>
    <cellStyle name="Normal 78" xfId="298"/>
    <cellStyle name="Normal 79" xfId="299"/>
    <cellStyle name="Normal 8" xfId="1162"/>
    <cellStyle name="Normal 8 2" xfId="1163"/>
    <cellStyle name="Normal 8 3" xfId="1164"/>
    <cellStyle name="Normal 80" xfId="300"/>
    <cellStyle name="Normal 81" xfId="301"/>
    <cellStyle name="Normal 82" xfId="302"/>
    <cellStyle name="Normal 83" xfId="303"/>
    <cellStyle name="Normal 84" xfId="304"/>
    <cellStyle name="Normal 85" xfId="305"/>
    <cellStyle name="Normal 86" xfId="306"/>
    <cellStyle name="Normal 87" xfId="307"/>
    <cellStyle name="Normal 88" xfId="308"/>
    <cellStyle name="Normal 881" xfId="1368"/>
    <cellStyle name="Normal 882" xfId="1366"/>
    <cellStyle name="Normal 883" xfId="1367"/>
    <cellStyle name="Normal 89" xfId="309"/>
    <cellStyle name="Normal 9" xfId="1165"/>
    <cellStyle name="Normal 9 2" xfId="1166"/>
    <cellStyle name="Normal 9 3" xfId="1167"/>
    <cellStyle name="Normal 90" xfId="310"/>
    <cellStyle name="Normal 91" xfId="311"/>
    <cellStyle name="Normal 92" xfId="312"/>
    <cellStyle name="Normal 93" xfId="313"/>
    <cellStyle name="Normal 94" xfId="314"/>
    <cellStyle name="Normal 95" xfId="315"/>
    <cellStyle name="Normal 96" xfId="316"/>
    <cellStyle name="Normal 97" xfId="317"/>
    <cellStyle name="Normal 98" xfId="318"/>
    <cellStyle name="Normal 99" xfId="319"/>
    <cellStyle name="Normal U" xfId="320"/>
    <cellStyle name="NormalGB" xfId="1168"/>
    <cellStyle name="Note 2" xfId="1169"/>
    <cellStyle name="Note 2 2" xfId="1170"/>
    <cellStyle name="Note 2 2 2" xfId="1171"/>
    <cellStyle name="Note 2 3" xfId="1172"/>
    <cellStyle name="Num_Date" xfId="321"/>
    <cellStyle name="number" xfId="1173"/>
    <cellStyle name="Number [0000]" xfId="1174"/>
    <cellStyle name="Number[0]" xfId="1175"/>
    <cellStyle name="Number[00]" xfId="1176"/>
    <cellStyle name="Number_JEN 09CY reg accounts template 120210 DRAFT 06 WOBCA v5 Meter Split " xfId="1177"/>
    <cellStyle name="OffSheet" xfId="1178"/>
    <cellStyle name="Offsheet Link" xfId="1179"/>
    <cellStyle name="OLELink" xfId="1180"/>
    <cellStyle name="Output 2" xfId="1181"/>
    <cellStyle name="Output Amounts" xfId="322"/>
    <cellStyle name="Output Column Headings" xfId="323"/>
    <cellStyle name="Output Company Name" xfId="324"/>
    <cellStyle name="Output Forecast Currency" xfId="325"/>
    <cellStyle name="Output Forecast Date" xfId="326"/>
    <cellStyle name="Output Forecast Multiple" xfId="327"/>
    <cellStyle name="Output Forecast Number" xfId="328"/>
    <cellStyle name="Output Forecast Percentage" xfId="329"/>
    <cellStyle name="Output Forecast Period Title" xfId="330"/>
    <cellStyle name="Output Forecast Year" xfId="331"/>
    <cellStyle name="Output Heading 1" xfId="332"/>
    <cellStyle name="Output Heading 2" xfId="333"/>
    <cellStyle name="Output Heading 3" xfId="334"/>
    <cellStyle name="Output Heading 4" xfId="335"/>
    <cellStyle name="Output Line Items" xfId="336"/>
    <cellStyle name="Output Middle Currency" xfId="337"/>
    <cellStyle name="Output Middle Date" xfId="338"/>
    <cellStyle name="Output Middle Multiple" xfId="339"/>
    <cellStyle name="Output Middle Number" xfId="340"/>
    <cellStyle name="Output Middle Percentage" xfId="341"/>
    <cellStyle name="Output Middle Title / Name" xfId="342"/>
    <cellStyle name="Output Middle Year" xfId="343"/>
    <cellStyle name="Output Report Heading" xfId="344"/>
    <cellStyle name="Output Report Title" xfId="345"/>
    <cellStyle name="Output Sheet Title" xfId="346"/>
    <cellStyle name="Page Heading Large" xfId="347"/>
    <cellStyle name="Page Heading Small" xfId="348"/>
    <cellStyle name="Page Number" xfId="1182"/>
    <cellStyle name="Page1" xfId="1183"/>
    <cellStyle name="Pattern_Forecast" xfId="349"/>
    <cellStyle name="Percent" xfId="3" builtinId="5"/>
    <cellStyle name="Percent (0)" xfId="1184"/>
    <cellStyle name="Percent [0%]" xfId="1185"/>
    <cellStyle name="Percent [0.00%]" xfId="1186"/>
    <cellStyle name="Percent [0]" xfId="350"/>
    <cellStyle name="Percent [0] 2" xfId="1187"/>
    <cellStyle name="Percent [00]" xfId="1188"/>
    <cellStyle name="Percent [1]" xfId="351"/>
    <cellStyle name="Percent [1] 2" xfId="1189"/>
    <cellStyle name="Percent [2]" xfId="352"/>
    <cellStyle name="Percent [2] 2" xfId="1190"/>
    <cellStyle name="Percent [2] U" xfId="353"/>
    <cellStyle name="Percent [2]_3. Version" xfId="1191"/>
    <cellStyle name="Percent 10" xfId="1192"/>
    <cellStyle name="Percent 2" xfId="354"/>
    <cellStyle name="Percent 2 2" xfId="355"/>
    <cellStyle name="Percent 2 2 2" xfId="448"/>
    <cellStyle name="Percent 2 3" xfId="1193"/>
    <cellStyle name="Percent 27" xfId="356"/>
    <cellStyle name="Percent 3" xfId="357"/>
    <cellStyle name="Percent 3 2" xfId="1194"/>
    <cellStyle name="Percent 4" xfId="1195"/>
    <cellStyle name="Percent 4 2" xfId="1196"/>
    <cellStyle name="Percent 4 3" xfId="358"/>
    <cellStyle name="Percent 5" xfId="1197"/>
    <cellStyle name="Percent 6" xfId="1198"/>
    <cellStyle name="Percent 7" xfId="1199"/>
    <cellStyle name="Percent 8" xfId="1200"/>
    <cellStyle name="Percent 9" xfId="1201"/>
    <cellStyle name="Percent Hard" xfId="359"/>
    <cellStyle name="Percentage" xfId="1202"/>
    <cellStyle name="Period Title" xfId="360"/>
    <cellStyle name="Presentation Currency" xfId="361"/>
    <cellStyle name="Presentation Date" xfId="362"/>
    <cellStyle name="Presentation Heading 1" xfId="363"/>
    <cellStyle name="Presentation Heading 2" xfId="364"/>
    <cellStyle name="Presentation Heading 3" xfId="365"/>
    <cellStyle name="Presentation Heading 4" xfId="366"/>
    <cellStyle name="Presentation Hyperlink Arrow" xfId="367"/>
    <cellStyle name="Presentation Hyperlink Check" xfId="368"/>
    <cellStyle name="Presentation Hyperlink Text" xfId="369"/>
    <cellStyle name="Presentation Model Name" xfId="370"/>
    <cellStyle name="Presentation Multiple" xfId="371"/>
    <cellStyle name="Presentation Normal" xfId="372"/>
    <cellStyle name="Presentation Number" xfId="373"/>
    <cellStyle name="Presentation Percentage" xfId="374"/>
    <cellStyle name="Presentation Period Title" xfId="375"/>
    <cellStyle name="Presentation Section Number" xfId="376"/>
    <cellStyle name="Presentation Sheet Title" xfId="377"/>
    <cellStyle name="Presentation Year" xfId="378"/>
    <cellStyle name="PSChar" xfId="379"/>
    <cellStyle name="PSChar 2" xfId="1203"/>
    <cellStyle name="PSChar 2 2" xfId="1204"/>
    <cellStyle name="PSDate" xfId="380"/>
    <cellStyle name="PSDate 2" xfId="1205"/>
    <cellStyle name="PSDate 2 2" xfId="1206"/>
    <cellStyle name="PSDec" xfId="381"/>
    <cellStyle name="PSDec 2" xfId="1207"/>
    <cellStyle name="PSDetail" xfId="1208"/>
    <cellStyle name="PSHeading" xfId="382"/>
    <cellStyle name="PSHeading 2" xfId="1209"/>
    <cellStyle name="PSHeading 2 2" xfId="1210"/>
    <cellStyle name="PSHeading_Report" xfId="1211"/>
    <cellStyle name="PSInt" xfId="383"/>
    <cellStyle name="PSInt 2" xfId="1212"/>
    <cellStyle name="PSSpacer" xfId="384"/>
    <cellStyle name="PSSpacer 2" xfId="1213"/>
    <cellStyle name="PTFM-Normal" xfId="385"/>
    <cellStyle name="PTFM-Normal 2" xfId="1214"/>
    <cellStyle name="PTFM-UnitsonIssue" xfId="386"/>
    <cellStyle name="PTFM-UnitsonIssue 2" xfId="1215"/>
    <cellStyle name="Ratio" xfId="1216"/>
    <cellStyle name="ratio - Style2" xfId="1217"/>
    <cellStyle name="Ratio_3. Version" xfId="1218"/>
    <cellStyle name="Red Font" xfId="1219"/>
    <cellStyle name="RedHeader" xfId="387"/>
    <cellStyle name="RedHeader 2" xfId="1220"/>
    <cellStyle name="ReportData" xfId="388"/>
    <cellStyle name="ReportElements" xfId="389"/>
    <cellStyle name="ReportHeader" xfId="390"/>
    <cellStyle name="rf5" xfId="1221"/>
    <cellStyle name="rf6" xfId="1222"/>
    <cellStyle name="Right Currency" xfId="391"/>
    <cellStyle name="Right Date" xfId="392"/>
    <cellStyle name="Right Multiple" xfId="393"/>
    <cellStyle name="Right Number" xfId="394"/>
    <cellStyle name="Right Percentage" xfId="395"/>
    <cellStyle name="Right Year" xfId="396"/>
    <cellStyle name="Row - Heading" xfId="1223"/>
    <cellStyle name="Row - SubHeading" xfId="1224"/>
    <cellStyle name="Salomon Logo" xfId="1225"/>
    <cellStyle name="SAPBEXaggData" xfId="1226"/>
    <cellStyle name="SAPBEXaggDataEmph" xfId="1227"/>
    <cellStyle name="SAPBEXaggItem" xfId="1228"/>
    <cellStyle name="SAPBEXaggItemX" xfId="1229"/>
    <cellStyle name="SAPBEXchaText" xfId="1230"/>
    <cellStyle name="SAPBEXexcBad7" xfId="1231"/>
    <cellStyle name="SAPBEXexcBad8" xfId="1232"/>
    <cellStyle name="SAPBEXexcBad9" xfId="1233"/>
    <cellStyle name="SAPBEXexcCritical4" xfId="1234"/>
    <cellStyle name="SAPBEXexcCritical5" xfId="1235"/>
    <cellStyle name="SAPBEXexcCritical6" xfId="1236"/>
    <cellStyle name="SAPBEXexcGood1" xfId="1237"/>
    <cellStyle name="SAPBEXexcGood2" xfId="1238"/>
    <cellStyle name="SAPBEXexcGood3" xfId="1239"/>
    <cellStyle name="SAPBEXfilterDrill" xfId="1240"/>
    <cellStyle name="SAPBEXfilterItem" xfId="1241"/>
    <cellStyle name="SAPBEXfilterText" xfId="1242"/>
    <cellStyle name="SAPBEXformats" xfId="1243"/>
    <cellStyle name="SAPBEXheaderItem" xfId="1244"/>
    <cellStyle name="SAPBEXheaderText" xfId="1245"/>
    <cellStyle name="SAPBEXHLevel0" xfId="1246"/>
    <cellStyle name="SAPBEXHLevel0X" xfId="1247"/>
    <cellStyle name="SAPBEXHLevel1" xfId="1248"/>
    <cellStyle name="SAPBEXHLevel1X" xfId="1249"/>
    <cellStyle name="SAPBEXHLevel2" xfId="1250"/>
    <cellStyle name="SAPBEXHLevel2X" xfId="1251"/>
    <cellStyle name="SAPBEXHLevel3" xfId="1252"/>
    <cellStyle name="SAPBEXHLevel3X" xfId="1253"/>
    <cellStyle name="SAPBEXinputData" xfId="1254"/>
    <cellStyle name="SAPBEXresData" xfId="1255"/>
    <cellStyle name="SAPBEXresDataEmph" xfId="1256"/>
    <cellStyle name="SAPBEXresItem" xfId="1257"/>
    <cellStyle name="SAPBEXresItemX" xfId="1258"/>
    <cellStyle name="SAPBEXstdData" xfId="1259"/>
    <cellStyle name="SAPBEXstdDataEmph" xfId="1260"/>
    <cellStyle name="SAPBEXstdItem" xfId="1261"/>
    <cellStyle name="SAPBEXstdItemX" xfId="1262"/>
    <cellStyle name="SAPBEXtitle" xfId="1263"/>
    <cellStyle name="SAPBEXundefined" xfId="1264"/>
    <cellStyle name="SAPError" xfId="1265"/>
    <cellStyle name="SAPKey" xfId="1266"/>
    <cellStyle name="SAPLocked" xfId="1267"/>
    <cellStyle name="SAPOutput" xfId="1268"/>
    <cellStyle name="SAPSpace" xfId="1269"/>
    <cellStyle name="SAPText" xfId="1270"/>
    <cellStyle name="SAPUnLocked" xfId="1271"/>
    <cellStyle name="ScenarioInput" xfId="397"/>
    <cellStyle name="SDate" xfId="1272"/>
    <cellStyle name="Section Number" xfId="398"/>
    <cellStyle name="Shaded" xfId="399"/>
    <cellStyle name="Sheet Title" xfId="400"/>
    <cellStyle name="ShortDate" xfId="1273"/>
    <cellStyle name="Spreadsheet Title" xfId="1274"/>
    <cellStyle name="Standard" xfId="1275"/>
    <cellStyle name="StaticText" xfId="1276"/>
    <cellStyle name="std" xfId="1277"/>
    <cellStyle name="Style 1" xfId="401"/>
    <cellStyle name="Style 1 2" xfId="1278"/>
    <cellStyle name="Style 26" xfId="1279"/>
    <cellStyle name="Style 27" xfId="402"/>
    <cellStyle name="Style 28" xfId="403"/>
    <cellStyle name="STYLE1" xfId="404"/>
    <cellStyle name="STYLE1 2" xfId="1280"/>
    <cellStyle name="STYLE1 2 2" xfId="1281"/>
    <cellStyle name="STYLE1 3" xfId="1282"/>
    <cellStyle name="STYLE2" xfId="405"/>
    <cellStyle name="STYLE3" xfId="406"/>
    <cellStyle name="STYLE4" xfId="407"/>
    <cellStyle name="STYLE4 2" xfId="1283"/>
    <cellStyle name="STYLE4 2 2" xfId="1284"/>
    <cellStyle name="STYLE4 3" xfId="1285"/>
    <cellStyle name="STYLE5" xfId="408"/>
    <cellStyle name="style9" xfId="1286"/>
    <cellStyle name="Sub totals" xfId="1287"/>
    <cellStyle name="Sub-total" xfId="1288"/>
    <cellStyle name="swiss" xfId="409"/>
    <cellStyle name="swiss input" xfId="410"/>
    <cellStyle name="swiss input1" xfId="411"/>
    <cellStyle name="swiss input2" xfId="412"/>
    <cellStyle name="swiss spec" xfId="413"/>
    <cellStyle name="Table Col Head" xfId="414"/>
    <cellStyle name="Table Head" xfId="1289"/>
    <cellStyle name="Table Head Aligned" xfId="1290"/>
    <cellStyle name="Table Head Blue" xfId="1291"/>
    <cellStyle name="Table Head Green" xfId="1292"/>
    <cellStyle name="Table Head_pldt" xfId="1293"/>
    <cellStyle name="Table Heading" xfId="415"/>
    <cellStyle name="Table Source" xfId="1294"/>
    <cellStyle name="Table Sub Head" xfId="416"/>
    <cellStyle name="Table Text" xfId="1295"/>
    <cellStyle name="Table Title" xfId="417"/>
    <cellStyle name="Table Units" xfId="418"/>
    <cellStyle name="Table_Heading" xfId="1296"/>
    <cellStyle name="Technical Input" xfId="1297"/>
    <cellStyle name="Technical_Input" xfId="1298"/>
    <cellStyle name="Text" xfId="1299"/>
    <cellStyle name="Text 1" xfId="1300"/>
    <cellStyle name="Text 2" xfId="1301"/>
    <cellStyle name="Text Head 1" xfId="1302"/>
    <cellStyle name="Text Head 2" xfId="1303"/>
    <cellStyle name="Text Indent 1" xfId="1304"/>
    <cellStyle name="Text Indent 2" xfId="1305"/>
    <cellStyle name="Text Right" xfId="419"/>
    <cellStyle name="Text Right 2" xfId="1306"/>
    <cellStyle name="text_box" xfId="1307"/>
    <cellStyle name="Theirs" xfId="1308"/>
    <cellStyle name="Thousands" xfId="1309"/>
    <cellStyle name="Tickmark" xfId="1310"/>
    <cellStyle name="Title 1" xfId="420"/>
    <cellStyle name="Title 2" xfId="421"/>
    <cellStyle name="Title 3" xfId="422"/>
    <cellStyle name="Title 4" xfId="423"/>
    <cellStyle name="Title 5" xfId="1311"/>
    <cellStyle name="TOC 1" xfId="424"/>
    <cellStyle name="TOC 2" xfId="425"/>
    <cellStyle name="TOC 3" xfId="426"/>
    <cellStyle name="TOC 4" xfId="427"/>
    <cellStyle name="TOGGLEOFF" xfId="428"/>
    <cellStyle name="TOGGLEON" xfId="429"/>
    <cellStyle name="Total 1" xfId="430"/>
    <cellStyle name="Total 1 2" xfId="1312"/>
    <cellStyle name="Total 2" xfId="431"/>
    <cellStyle name="Total 2 2" xfId="1313"/>
    <cellStyle name="Total 3" xfId="432"/>
    <cellStyle name="Total 3 2" xfId="1314"/>
    <cellStyle name="Total 4" xfId="433"/>
    <cellStyle name="Total 4 2" xfId="1315"/>
    <cellStyle name="Total 5" xfId="1316"/>
    <cellStyle name="Totals" xfId="1317"/>
    <cellStyle name="Underline" xfId="434"/>
    <cellStyle name="Unique/Change Formula 2 2" xfId="1318"/>
    <cellStyle name="unit" xfId="1319"/>
    <cellStyle name="Units" xfId="1320"/>
    <cellStyle name="Updates" xfId="435"/>
    <cellStyle name="v" xfId="436"/>
    <cellStyle name="v 2" xfId="1321"/>
    <cellStyle name="v_AETV (TG Model) JULY TARGET" xfId="437"/>
    <cellStyle name="v_AETV (TG Model) JULY TARGET 2" xfId="1322"/>
    <cellStyle name="v_AETV (TG Model) JULY TARGET_Distribution Business" xfId="1323"/>
    <cellStyle name="v_AETV (TG Model) JULY TARGET_Distribution Business 2" xfId="1324"/>
    <cellStyle name="v_AETV (TG Model) JULY TARGET_Forecast" xfId="1325"/>
    <cellStyle name="v_AETV (TG Model) JULY TARGET_Forecast 2" xfId="1326"/>
    <cellStyle name="v_AETV (TG Model) JULY TARGET_Funding &amp; Cashflow" xfId="1327"/>
    <cellStyle name="v_AETV (TG Model) JULY TARGET_Funding &amp; Cashflow 2" xfId="1328"/>
    <cellStyle name="v_AETV (TG Model) JULY TARGET_Group P&amp;L" xfId="1329"/>
    <cellStyle name="v_AETV (TG Model) JULY TARGET_Group P&amp;L 2" xfId="1330"/>
    <cellStyle name="v_AETV (TG Model) JULY TARGET_Sheet2" xfId="1331"/>
    <cellStyle name="v_AETV (TG Model) JULY TARGET_Sheet2 2" xfId="1332"/>
    <cellStyle name="v_Construction-Monthly" xfId="438"/>
    <cellStyle name="v_Construction-Monthly 2" xfId="1333"/>
    <cellStyle name="v_Construction-Monthly_Distribution Business" xfId="1334"/>
    <cellStyle name="v_Construction-Monthly_Distribution Business 2" xfId="1335"/>
    <cellStyle name="v_Construction-Monthly_Forecast" xfId="1336"/>
    <cellStyle name="v_Construction-Monthly_Forecast 2" xfId="1337"/>
    <cellStyle name="v_Construction-Monthly_Funding &amp; Cashflow" xfId="1338"/>
    <cellStyle name="v_Construction-Monthly_Funding &amp; Cashflow 2" xfId="1339"/>
    <cellStyle name="v_Construction-Monthly_Group P&amp;L" xfId="1340"/>
    <cellStyle name="v_Construction-Monthly_Group P&amp;L 2" xfId="1341"/>
    <cellStyle name="v_Construction-Monthly_Sheet2" xfId="1342"/>
    <cellStyle name="v_Construction-Monthly_Sheet2 2" xfId="1343"/>
    <cellStyle name="v_Distribution Business" xfId="1344"/>
    <cellStyle name="v_Distribution Business 2" xfId="1345"/>
    <cellStyle name="v_Forecast" xfId="1346"/>
    <cellStyle name="v_Forecast 2" xfId="1347"/>
    <cellStyle name="v_Funding &amp; Cashflow" xfId="1348"/>
    <cellStyle name="v_Funding &amp; Cashflow 2" xfId="1349"/>
    <cellStyle name="v_Group P&amp;L" xfId="1350"/>
    <cellStyle name="v_Group P&amp;L 2" xfId="1351"/>
    <cellStyle name="v_Sheet2" xfId="1352"/>
    <cellStyle name="v_Sheet2 2" xfId="1353"/>
    <cellStyle name="Vpershare" xfId="439"/>
    <cellStyle name="Vstandard" xfId="440"/>
    <cellStyle name="Währung [0]_Übersichtstabelle_FM_24082001bu inc. EC" xfId="1354"/>
    <cellStyle name="Währung_Übersichtstabelle_FM_24082001bu inc. EC" xfId="1355"/>
    <cellStyle name="Warning" xfId="441"/>
    <cellStyle name="Warning Text 2" xfId="1356"/>
    <cellStyle name="Word_Formula" xfId="1357"/>
    <cellStyle name="x" xfId="442"/>
    <cellStyle name="x 2" xfId="1358"/>
    <cellStyle name="Year" xfId="443"/>
    <cellStyle name="Year A" xfId="1359"/>
    <cellStyle name="Year E" xfId="1360"/>
    <cellStyle name="year_unit cost - b-mark data |CIC|" xfId="1361"/>
    <cellStyle name="YearA" xfId="1362"/>
    <cellStyle name="YearE" xfId="1363"/>
    <cellStyle name="Yes/No" xfId="444"/>
    <cellStyle name="Yes/No 2" xfId="1364"/>
    <cellStyle name="YR_MTH" xfId="136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'AER FD Outputs'!$B$56</c:f>
              <c:strCache>
                <c:ptCount val="1"/>
                <c:pt idx="0">
                  <c:v>2012 - 2017</c:v>
                </c:pt>
              </c:strCache>
            </c:strRef>
          </c:tx>
          <c:cat>
            <c:strRef>
              <c:f>'AER FD 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'AER FD Outputs'!$C$56:$N$56</c:f>
              <c:numCache>
                <c:formatCode>_("$"* #,##0.00_);_("$"* \(#,##0.00\);_("$"* "-"??_);_(@_)</c:formatCode>
                <c:ptCount val="12"/>
                <c:pt idx="0">
                  <c:v>72.738020410163074</c:v>
                </c:pt>
                <c:pt idx="1">
                  <c:v>70.103506902777141</c:v>
                </c:pt>
                <c:pt idx="2">
                  <c:v>69.233991058109865</c:v>
                </c:pt>
                <c:pt idx="3">
                  <c:v>67.226976273273948</c:v>
                </c:pt>
                <c:pt idx="4">
                  <c:v>65.065136332194101</c:v>
                </c:pt>
                <c:pt idx="5">
                  <c:v>63.783407776231968</c:v>
                </c:pt>
              </c:numCache>
            </c:numRef>
          </c:val>
          <c:smooth val="0"/>
          <c:extLst>
            <c:ext xmlns:c16="http://schemas.microsoft.com/office/drawing/2014/chart" uri="{C3380CC4-5D6E-409C-BE32-E72D297353CC}">
              <c16:uniqueId val="{00000000-9A9E-4210-9C82-7EE8B446CBA6}"/>
            </c:ext>
          </c:extLst>
        </c:ser>
        <c:ser>
          <c:idx val="1"/>
          <c:order val="1"/>
          <c:tx>
            <c:strRef>
              <c:f>'AER FD Outputs'!$B$57</c:f>
              <c:strCache>
                <c:ptCount val="1"/>
                <c:pt idx="0">
                  <c:v>2017 - 2018</c:v>
                </c:pt>
              </c:strCache>
            </c:strRef>
          </c:tx>
          <c:cat>
            <c:strRef>
              <c:f>'AER FD 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'AER FD Outputs'!$C$57:$N$57</c:f>
              <c:numCache>
                <c:formatCode>General</c:formatCode>
                <c:ptCount val="12"/>
                <c:pt idx="5" formatCode="_(&quot;$&quot;* #,##0.00_);_(&quot;$&quot;* \(#,##0.00\);_(&quot;$&quot;* &quot;-&quot;??_);_(@_)">
                  <c:v>63.783407776231968</c:v>
                </c:pt>
                <c:pt idx="6" formatCode="_(&quot;$&quot;* #,##0.00_);_(&quot;$&quot;* \(#,##0.00\);_(&quot;$&quot;* &quot;-&quot;??_);_(@_)">
                  <c:v>63.745121785714282</c:v>
                </c:pt>
                <c:pt idx="7" formatCode="_(&quot;$&quot;* #,##0.00_);_(&quot;$&quot;* \(#,##0.00\);_(&quot;$&quot;* &quot;-&quot;??_);_(@_)">
                  <c:v>63.482972525465435</c:v>
                </c:pt>
              </c:numCache>
            </c:numRef>
          </c:val>
          <c:smooth val="0"/>
          <c:extLst>
            <c:ext xmlns:c16="http://schemas.microsoft.com/office/drawing/2014/chart" uri="{C3380CC4-5D6E-409C-BE32-E72D297353CC}">
              <c16:uniqueId val="{00000001-9A9E-4210-9C82-7EE8B446CBA6}"/>
            </c:ext>
          </c:extLst>
        </c:ser>
        <c:ser>
          <c:idx val="2"/>
          <c:order val="2"/>
          <c:tx>
            <c:strRef>
              <c:f>'AER FD Outputs'!$B$58</c:f>
              <c:strCache>
                <c:ptCount val="1"/>
                <c:pt idx="0">
                  <c:v>2019 - 2024</c:v>
                </c:pt>
              </c:strCache>
            </c:strRef>
          </c:tx>
          <c:cat>
            <c:strRef>
              <c:f>'AER FD 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'AER FD Outputs'!$C$58:$N$58</c:f>
              <c:numCache>
                <c:formatCode>General</c:formatCode>
                <c:ptCount val="12"/>
                <c:pt idx="7" formatCode="_(&quot;$&quot;* #,##0.00_);_(&quot;$&quot;* \(#,##0.00\);_(&quot;$&quot;* &quot;-&quot;??_);_(@_)">
                  <c:v>63.482972525465435</c:v>
                </c:pt>
                <c:pt idx="8" formatCode="_(&quot;$&quot;* #,##0.00_);_(&quot;$&quot;* \(#,##0.00\);_(&quot;$&quot;* &quot;-&quot;??_);_(@_)">
                  <c:v>63.794039090840201</c:v>
                </c:pt>
                <c:pt idx="9" formatCode="_(&quot;$&quot;* #,##0.00_);_(&quot;$&quot;* \(#,##0.00\);_(&quot;$&quot;* &quot;-&quot;??_);_(@_)">
                  <c:v>64.10662988238532</c:v>
                </c:pt>
                <c:pt idx="10" formatCode="_(&quot;$&quot;* #,##0.00_);_(&quot;$&quot;* \(#,##0.00\);_(&quot;$&quot;* &quot;-&quot;??_);_(@_)">
                  <c:v>64.420752368809005</c:v>
                </c:pt>
                <c:pt idx="11" formatCode="_(&quot;$&quot;* #,##0.00_);_(&quot;$&quot;* \(#,##0.00\);_(&quot;$&quot;* &quot;-&quot;??_);_(@_)">
                  <c:v>64.736414055416162</c:v>
                </c:pt>
              </c:numCache>
            </c:numRef>
          </c:val>
          <c:smooth val="0"/>
          <c:extLst>
            <c:ext xmlns:c16="http://schemas.microsoft.com/office/drawing/2014/chart" uri="{C3380CC4-5D6E-409C-BE32-E72D297353CC}">
              <c16:uniqueId val="{00000002-9A9E-4210-9C82-7EE8B446CBA6}"/>
            </c:ext>
          </c:extLst>
        </c:ser>
        <c:dLbls>
          <c:showLegendKey val="0"/>
          <c:showVal val="0"/>
          <c:showCatName val="0"/>
          <c:showSerName val="0"/>
          <c:showPercent val="0"/>
          <c:showBubbleSize val="0"/>
        </c:dLbls>
        <c:marker val="1"/>
        <c:smooth val="0"/>
        <c:axId val="207114624"/>
        <c:axId val="207116544"/>
      </c:lineChart>
      <c:catAx>
        <c:axId val="207114624"/>
        <c:scaling>
          <c:orientation val="minMax"/>
        </c:scaling>
        <c:delete val="0"/>
        <c:axPos val="b"/>
        <c:numFmt formatCode="General" sourceLinked="0"/>
        <c:majorTickMark val="none"/>
        <c:minorTickMark val="none"/>
        <c:tickLblPos val="nextTo"/>
        <c:crossAx val="207116544"/>
        <c:crosses val="autoZero"/>
        <c:auto val="1"/>
        <c:lblAlgn val="ctr"/>
        <c:lblOffset val="100"/>
        <c:noMultiLvlLbl val="0"/>
      </c:catAx>
      <c:valAx>
        <c:axId val="207116544"/>
        <c:scaling>
          <c:orientation val="minMax"/>
          <c:max val="80"/>
          <c:min val="50"/>
        </c:scaling>
        <c:delete val="0"/>
        <c:axPos val="l"/>
        <c:majorGridlines/>
        <c:numFmt formatCode="_(&quot;$&quot;* #,##0.00_);_(&quot;$&quot;* \(#,##0.00\);_(&quot;$&quot;* &quot;-&quot;??_);_(@_)" sourceLinked="1"/>
        <c:majorTickMark val="none"/>
        <c:minorTickMark val="none"/>
        <c:tickLblPos val="nextTo"/>
        <c:spPr>
          <a:ln w="9525">
            <a:noFill/>
          </a:ln>
        </c:spPr>
        <c:crossAx val="207114624"/>
        <c:crosses val="autoZero"/>
        <c:crossBetween val="between"/>
      </c:valAx>
    </c:plotArea>
    <c:legend>
      <c:legendPos val="b"/>
      <c:layout/>
      <c:overlay val="0"/>
    </c:legend>
    <c:plotVisOnly val="1"/>
    <c:dispBlanksAs val="gap"/>
    <c:showDLblsOverMax val="0"/>
  </c:chart>
  <c:spPr>
    <a:no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'AER FD Outputs'!$B$27</c:f>
              <c:strCache>
                <c:ptCount val="1"/>
                <c:pt idx="0">
                  <c:v>2012 - 2017</c:v>
                </c:pt>
              </c:strCache>
            </c:strRef>
          </c:tx>
          <c:cat>
            <c:strRef>
              <c:f>'AER FD 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'AER FD Outputs'!$C$27:$N$27</c:f>
              <c:numCache>
                <c:formatCode>_(* #,##0.00_);_(* \(#,##0.00\);_(* "-"??_);_(@_)</c:formatCode>
                <c:ptCount val="12"/>
                <c:pt idx="0">
                  <c:v>64.037333333333336</c:v>
                </c:pt>
                <c:pt idx="1">
                  <c:v>63.580666666666659</c:v>
                </c:pt>
                <c:pt idx="2">
                  <c:v>63.637333333333324</c:v>
                </c:pt>
                <c:pt idx="3">
                  <c:v>62.613333333333337</c:v>
                </c:pt>
                <c:pt idx="4">
                  <c:v>61.916000000000011</c:v>
                </c:pt>
                <c:pt idx="5">
                  <c:v>62.220714285714294</c:v>
                </c:pt>
              </c:numCache>
            </c:numRef>
          </c:val>
          <c:smooth val="0"/>
          <c:extLst>
            <c:ext xmlns:c16="http://schemas.microsoft.com/office/drawing/2014/chart" uri="{C3380CC4-5D6E-409C-BE32-E72D297353CC}">
              <c16:uniqueId val="{00000000-BE9A-4D61-9C40-D3F8AFBC434C}"/>
            </c:ext>
          </c:extLst>
        </c:ser>
        <c:ser>
          <c:idx val="1"/>
          <c:order val="1"/>
          <c:tx>
            <c:strRef>
              <c:f>'AER FD Outputs'!$B$28</c:f>
              <c:strCache>
                <c:ptCount val="1"/>
                <c:pt idx="0">
                  <c:v>2017 - 2018</c:v>
                </c:pt>
              </c:strCache>
            </c:strRef>
          </c:tx>
          <c:cat>
            <c:strRef>
              <c:f>'AER FD 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'AER FD Outputs'!$C$28:$N$28</c:f>
              <c:numCache>
                <c:formatCode>General</c:formatCode>
                <c:ptCount val="12"/>
                <c:pt idx="5" formatCode="_(&quot;$&quot;* #,##0.00_);_(&quot;$&quot;* \(#,##0.00\);_(&quot;$&quot;* &quot;-&quot;??_);_(@_)">
                  <c:v>62.220714285714294</c:v>
                </c:pt>
                <c:pt idx="6" formatCode="_(&quot;$&quot;* #,##0.00_);_(&quot;$&quot;* \(#,##0.00\);_(&quot;$&quot;* &quot;-&quot;??_);_(@_)">
                  <c:v>63.745121785714282</c:v>
                </c:pt>
                <c:pt idx="7" formatCode="_(&quot;$&quot;* #,##0.00_);_(&quot;$&quot;* \(#,##0.00\);_(&quot;$&quot;* &quot;-&quot;??_);_(@_)">
                  <c:v>65.074841729784481</c:v>
                </c:pt>
              </c:numCache>
            </c:numRef>
          </c:val>
          <c:smooth val="0"/>
          <c:extLst>
            <c:ext xmlns:c16="http://schemas.microsoft.com/office/drawing/2014/chart" uri="{C3380CC4-5D6E-409C-BE32-E72D297353CC}">
              <c16:uniqueId val="{00000001-BE9A-4D61-9C40-D3F8AFBC434C}"/>
            </c:ext>
          </c:extLst>
        </c:ser>
        <c:ser>
          <c:idx val="2"/>
          <c:order val="2"/>
          <c:tx>
            <c:strRef>
              <c:f>'AER FD Outputs'!$B$29</c:f>
              <c:strCache>
                <c:ptCount val="1"/>
                <c:pt idx="0">
                  <c:v>2019 - 2024</c:v>
                </c:pt>
              </c:strCache>
            </c:strRef>
          </c:tx>
          <c:cat>
            <c:strRef>
              <c:f>'AER FD 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'AER FD Outputs'!$C$29:$N$29</c:f>
              <c:numCache>
                <c:formatCode>General</c:formatCode>
                <c:ptCount val="12"/>
                <c:pt idx="7" formatCode="_(&quot;$&quot;* #,##0.00_);_(&quot;$&quot;* \(#,##0.00\);_(&quot;$&quot;* &quot;-&quot;??_);_(@_)">
                  <c:v>65.074841729784481</c:v>
                </c:pt>
                <c:pt idx="8" formatCode="_(&quot;$&quot;* #,##0.00_);_(&quot;$&quot;* \(#,##0.00\);_(&quot;$&quot;* &quot;-&quot;??_);_(@_)">
                  <c:v>66.995854311389806</c:v>
                </c:pt>
                <c:pt idx="9" formatCode="_(&quot;$&quot;* #,##0.00_);_(&quot;$&quot;* \(#,##0.00\);_(&quot;$&quot;* &quot;-&quot;??_);_(@_)">
                  <c:v>68.973575280454739</c:v>
                </c:pt>
                <c:pt idx="10" formatCode="_(&quot;$&quot;* #,##0.00_);_(&quot;$&quot;* \(#,##0.00\);_(&quot;$&quot;* &quot;-&quot;??_);_(@_)">
                  <c:v>71.009678671412516</c:v>
                </c:pt>
                <c:pt idx="11" formatCode="_(&quot;$&quot;* #,##0.00_);_(&quot;$&quot;* \(#,##0.00\);_(&quot;$&quot;* &quot;-&quot;??_);_(@_)">
                  <c:v>73.105887936276531</c:v>
                </c:pt>
              </c:numCache>
            </c:numRef>
          </c:val>
          <c:smooth val="0"/>
          <c:extLst>
            <c:ext xmlns:c16="http://schemas.microsoft.com/office/drawing/2014/chart" uri="{C3380CC4-5D6E-409C-BE32-E72D297353CC}">
              <c16:uniqueId val="{00000002-BE9A-4D61-9C40-D3F8AFBC434C}"/>
            </c:ext>
          </c:extLst>
        </c:ser>
        <c:dLbls>
          <c:showLegendKey val="0"/>
          <c:showVal val="0"/>
          <c:showCatName val="0"/>
          <c:showSerName val="0"/>
          <c:showPercent val="0"/>
          <c:showBubbleSize val="0"/>
        </c:dLbls>
        <c:marker val="1"/>
        <c:smooth val="0"/>
        <c:axId val="129343872"/>
        <c:axId val="129345408"/>
      </c:lineChart>
      <c:catAx>
        <c:axId val="129343872"/>
        <c:scaling>
          <c:orientation val="minMax"/>
        </c:scaling>
        <c:delete val="0"/>
        <c:axPos val="b"/>
        <c:numFmt formatCode="General" sourceLinked="0"/>
        <c:majorTickMark val="none"/>
        <c:minorTickMark val="none"/>
        <c:tickLblPos val="nextTo"/>
        <c:crossAx val="129345408"/>
        <c:crosses val="autoZero"/>
        <c:auto val="1"/>
        <c:lblAlgn val="ctr"/>
        <c:lblOffset val="100"/>
        <c:noMultiLvlLbl val="0"/>
      </c:catAx>
      <c:valAx>
        <c:axId val="129345408"/>
        <c:scaling>
          <c:orientation val="minMax"/>
          <c:max val="80"/>
          <c:min val="50"/>
        </c:scaling>
        <c:delete val="0"/>
        <c:axPos val="l"/>
        <c:majorGridlines/>
        <c:numFmt formatCode="_(* #,##0.00_);_(* \(#,##0.00\);_(* &quot;-&quot;??_);_(@_)" sourceLinked="1"/>
        <c:majorTickMark val="none"/>
        <c:minorTickMark val="none"/>
        <c:tickLblPos val="nextTo"/>
        <c:spPr>
          <a:ln w="9525">
            <a:noFill/>
          </a:ln>
        </c:spPr>
        <c:crossAx val="129343872"/>
        <c:crosses val="autoZero"/>
        <c:crossBetween val="between"/>
      </c:valAx>
    </c:plotArea>
    <c:legend>
      <c:legendPos val="b"/>
      <c:layout/>
      <c:overlay val="0"/>
    </c:legend>
    <c:plotVisOnly val="1"/>
    <c:dispBlanksAs val="gap"/>
    <c:showDLblsOverMax val="0"/>
  </c:chart>
  <c:spPr>
    <a:no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Outputs!$B$56</c:f>
              <c:strCache>
                <c:ptCount val="1"/>
                <c:pt idx="0">
                  <c:v>2012 - 2017</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Outputs!$C$56:$N$56</c:f>
              <c:numCache>
                <c:formatCode>_("$"* #,##0.00_);_("$"* \(#,##0.00\);_("$"* "-"??_);_(@_)</c:formatCode>
                <c:ptCount val="12"/>
                <c:pt idx="0">
                  <c:v>72.738020410163074</c:v>
                </c:pt>
                <c:pt idx="1">
                  <c:v>70.103506902777141</c:v>
                </c:pt>
                <c:pt idx="2">
                  <c:v>69.233991058109865</c:v>
                </c:pt>
                <c:pt idx="3">
                  <c:v>67.226976273273948</c:v>
                </c:pt>
                <c:pt idx="4">
                  <c:v>65.065136332194101</c:v>
                </c:pt>
                <c:pt idx="5">
                  <c:v>63.783407776231968</c:v>
                </c:pt>
              </c:numCache>
            </c:numRef>
          </c:val>
          <c:smooth val="0"/>
          <c:extLst>
            <c:ext xmlns:c16="http://schemas.microsoft.com/office/drawing/2014/chart" uri="{C3380CC4-5D6E-409C-BE32-E72D297353CC}">
              <c16:uniqueId val="{00000000-601E-41B3-97D2-6794A5222711}"/>
            </c:ext>
          </c:extLst>
        </c:ser>
        <c:ser>
          <c:idx val="1"/>
          <c:order val="1"/>
          <c:tx>
            <c:strRef>
              <c:f>Outputs!$B$57</c:f>
              <c:strCache>
                <c:ptCount val="1"/>
                <c:pt idx="0">
                  <c:v>2017 - 2018</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Outputs!$C$57:$N$57</c:f>
              <c:numCache>
                <c:formatCode>General</c:formatCode>
                <c:ptCount val="12"/>
                <c:pt idx="5" formatCode="_(&quot;$&quot;* #,##0.00_);_(&quot;$&quot;* \(#,##0.00\);_(&quot;$&quot;* &quot;-&quot;??_);_(@_)">
                  <c:v>63.783407776231968</c:v>
                </c:pt>
                <c:pt idx="6" formatCode="_(&quot;$&quot;* #,##0.00_);_(&quot;$&quot;* \(#,##0.00\);_(&quot;$&quot;* &quot;-&quot;??_);_(@_)">
                  <c:v>63.745121785714282</c:v>
                </c:pt>
                <c:pt idx="7" formatCode="_(&quot;$&quot;* #,##0.00_);_(&quot;$&quot;* \(#,##0.00\);_(&quot;$&quot;* &quot;-&quot;??_);_(@_)">
                  <c:v>63.482972525465435</c:v>
                </c:pt>
              </c:numCache>
            </c:numRef>
          </c:val>
          <c:smooth val="0"/>
          <c:extLst>
            <c:ext xmlns:c16="http://schemas.microsoft.com/office/drawing/2014/chart" uri="{C3380CC4-5D6E-409C-BE32-E72D297353CC}">
              <c16:uniqueId val="{00000001-601E-41B3-97D2-6794A5222711}"/>
            </c:ext>
          </c:extLst>
        </c:ser>
        <c:ser>
          <c:idx val="2"/>
          <c:order val="2"/>
          <c:tx>
            <c:strRef>
              <c:f>Outputs!$B$58</c:f>
              <c:strCache>
                <c:ptCount val="1"/>
                <c:pt idx="0">
                  <c:v>2019 - 2024</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Outputs!$C$58:$N$58</c:f>
              <c:numCache>
                <c:formatCode>General</c:formatCode>
                <c:ptCount val="12"/>
                <c:pt idx="7" formatCode="_(&quot;$&quot;* #,##0.00_);_(&quot;$&quot;* \(#,##0.00\);_(&quot;$&quot;* &quot;-&quot;??_);_(@_)">
                  <c:v>63.482972525465435</c:v>
                </c:pt>
                <c:pt idx="8" formatCode="_(&quot;$&quot;* #,##0.00_);_(&quot;$&quot;* \(#,##0.00\);_(&quot;$&quot;* &quot;-&quot;??_);_(@_)">
                  <c:v>63.794039090840201</c:v>
                </c:pt>
                <c:pt idx="9" formatCode="_(&quot;$&quot;* #,##0.00_);_(&quot;$&quot;* \(#,##0.00\);_(&quot;$&quot;* &quot;-&quot;??_);_(@_)">
                  <c:v>64.10662988238532</c:v>
                </c:pt>
                <c:pt idx="10" formatCode="_(&quot;$&quot;* #,##0.00_);_(&quot;$&quot;* \(#,##0.00\);_(&quot;$&quot;* &quot;-&quot;??_);_(@_)">
                  <c:v>64.420752368809005</c:v>
                </c:pt>
                <c:pt idx="11" formatCode="_(&quot;$&quot;* #,##0.00_);_(&quot;$&quot;* \(#,##0.00\);_(&quot;$&quot;* &quot;-&quot;??_);_(@_)">
                  <c:v>64.736414055416162</c:v>
                </c:pt>
              </c:numCache>
            </c:numRef>
          </c:val>
          <c:smooth val="0"/>
          <c:extLst>
            <c:ext xmlns:c16="http://schemas.microsoft.com/office/drawing/2014/chart" uri="{C3380CC4-5D6E-409C-BE32-E72D297353CC}">
              <c16:uniqueId val="{00000002-601E-41B3-97D2-6794A5222711}"/>
            </c:ext>
          </c:extLst>
        </c:ser>
        <c:dLbls>
          <c:showLegendKey val="0"/>
          <c:showVal val="0"/>
          <c:showCatName val="0"/>
          <c:showSerName val="0"/>
          <c:showPercent val="0"/>
          <c:showBubbleSize val="0"/>
        </c:dLbls>
        <c:marker val="1"/>
        <c:smooth val="0"/>
        <c:axId val="207114624"/>
        <c:axId val="207116544"/>
      </c:lineChart>
      <c:catAx>
        <c:axId val="207114624"/>
        <c:scaling>
          <c:orientation val="minMax"/>
        </c:scaling>
        <c:delete val="0"/>
        <c:axPos val="b"/>
        <c:numFmt formatCode="General" sourceLinked="0"/>
        <c:majorTickMark val="none"/>
        <c:minorTickMark val="none"/>
        <c:tickLblPos val="nextTo"/>
        <c:crossAx val="207116544"/>
        <c:crosses val="autoZero"/>
        <c:auto val="1"/>
        <c:lblAlgn val="ctr"/>
        <c:lblOffset val="100"/>
        <c:noMultiLvlLbl val="0"/>
      </c:catAx>
      <c:valAx>
        <c:axId val="207116544"/>
        <c:scaling>
          <c:orientation val="minMax"/>
          <c:max val="80"/>
          <c:min val="50"/>
        </c:scaling>
        <c:delete val="0"/>
        <c:axPos val="l"/>
        <c:majorGridlines/>
        <c:numFmt formatCode="_(&quot;$&quot;* #,##0.00_);_(&quot;$&quot;* \(#,##0.00\);_(&quot;$&quot;* &quot;-&quot;??_);_(@_)" sourceLinked="1"/>
        <c:majorTickMark val="none"/>
        <c:minorTickMark val="none"/>
        <c:tickLblPos val="nextTo"/>
        <c:spPr>
          <a:ln w="9525">
            <a:noFill/>
          </a:ln>
        </c:spPr>
        <c:crossAx val="207114624"/>
        <c:crosses val="autoZero"/>
        <c:crossBetween val="between"/>
      </c:valAx>
    </c:plotArea>
    <c:legend>
      <c:legendPos val="b"/>
      <c:overlay val="0"/>
    </c:legend>
    <c:plotVisOnly val="1"/>
    <c:dispBlanksAs val="gap"/>
    <c:showDLblsOverMax val="0"/>
  </c:chart>
  <c:spPr>
    <a:no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Outputs!$B$27</c:f>
              <c:strCache>
                <c:ptCount val="1"/>
                <c:pt idx="0">
                  <c:v>2012 - 2017</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Outputs!$C$27:$N$27</c:f>
              <c:numCache>
                <c:formatCode>_(* #,##0.00_);_(* \(#,##0.00\);_(* "-"??_);_(@_)</c:formatCode>
                <c:ptCount val="12"/>
                <c:pt idx="0">
                  <c:v>64.037333333333336</c:v>
                </c:pt>
                <c:pt idx="1">
                  <c:v>63.580666666666659</c:v>
                </c:pt>
                <c:pt idx="2">
                  <c:v>63.637333333333324</c:v>
                </c:pt>
                <c:pt idx="3">
                  <c:v>62.613333333333337</c:v>
                </c:pt>
                <c:pt idx="4">
                  <c:v>61.916000000000011</c:v>
                </c:pt>
                <c:pt idx="5">
                  <c:v>62.220714285714294</c:v>
                </c:pt>
              </c:numCache>
            </c:numRef>
          </c:val>
          <c:smooth val="0"/>
          <c:extLst>
            <c:ext xmlns:c16="http://schemas.microsoft.com/office/drawing/2014/chart" uri="{C3380CC4-5D6E-409C-BE32-E72D297353CC}">
              <c16:uniqueId val="{00000000-3283-4E3E-839B-D568AC03BADF}"/>
            </c:ext>
          </c:extLst>
        </c:ser>
        <c:ser>
          <c:idx val="1"/>
          <c:order val="1"/>
          <c:tx>
            <c:strRef>
              <c:f>Outputs!$B$28</c:f>
              <c:strCache>
                <c:ptCount val="1"/>
                <c:pt idx="0">
                  <c:v>2017 - 2018</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Outputs!$C$28:$N$28</c:f>
              <c:numCache>
                <c:formatCode>General</c:formatCode>
                <c:ptCount val="12"/>
                <c:pt idx="5" formatCode="_(&quot;$&quot;* #,##0.00_);_(&quot;$&quot;* \(#,##0.00\);_(&quot;$&quot;* &quot;-&quot;??_);_(@_)">
                  <c:v>62.220714285714294</c:v>
                </c:pt>
                <c:pt idx="6" formatCode="_(&quot;$&quot;* #,##0.00_);_(&quot;$&quot;* \(#,##0.00\);_(&quot;$&quot;* &quot;-&quot;??_);_(@_)">
                  <c:v>63.745121785714282</c:v>
                </c:pt>
                <c:pt idx="7" formatCode="_(&quot;$&quot;* #,##0.00_);_(&quot;$&quot;* \(#,##0.00\);_(&quot;$&quot;* &quot;-&quot;??_);_(@_)">
                  <c:v>65.074841729784481</c:v>
                </c:pt>
              </c:numCache>
            </c:numRef>
          </c:val>
          <c:smooth val="0"/>
          <c:extLst>
            <c:ext xmlns:c16="http://schemas.microsoft.com/office/drawing/2014/chart" uri="{C3380CC4-5D6E-409C-BE32-E72D297353CC}">
              <c16:uniqueId val="{00000001-3283-4E3E-839B-D568AC03BADF}"/>
            </c:ext>
          </c:extLst>
        </c:ser>
        <c:ser>
          <c:idx val="2"/>
          <c:order val="2"/>
          <c:tx>
            <c:strRef>
              <c:f>Outputs!$B$29</c:f>
              <c:strCache>
                <c:ptCount val="1"/>
                <c:pt idx="0">
                  <c:v>2019 - 2024</c:v>
                </c:pt>
              </c:strCache>
            </c:strRef>
          </c:tx>
          <c:cat>
            <c:strRef>
              <c:f>Outputs!$C$35:$N$35</c:f>
              <c:strCache>
                <c:ptCount val="12"/>
                <c:pt idx="0">
                  <c:v>2012-13</c:v>
                </c:pt>
                <c:pt idx="1">
                  <c:v>2013-14</c:v>
                </c:pt>
                <c:pt idx="2">
                  <c:v>2014-15</c:v>
                </c:pt>
                <c:pt idx="3">
                  <c:v>2015-16</c:v>
                </c:pt>
                <c:pt idx="4">
                  <c:v>2016-17</c:v>
                </c:pt>
                <c:pt idx="5">
                  <c:v>2017-18</c:v>
                </c:pt>
                <c:pt idx="6">
                  <c:v>2018-19</c:v>
                </c:pt>
                <c:pt idx="7">
                  <c:v>2019-20</c:v>
                </c:pt>
                <c:pt idx="8">
                  <c:v>2020-21</c:v>
                </c:pt>
                <c:pt idx="9">
                  <c:v>2021-22</c:v>
                </c:pt>
                <c:pt idx="10">
                  <c:v>2022-23</c:v>
                </c:pt>
                <c:pt idx="11">
                  <c:v>2023-24</c:v>
                </c:pt>
              </c:strCache>
            </c:strRef>
          </c:cat>
          <c:val>
            <c:numRef>
              <c:f>Outputs!$C$29:$N$29</c:f>
              <c:numCache>
                <c:formatCode>General</c:formatCode>
                <c:ptCount val="12"/>
                <c:pt idx="7" formatCode="_(&quot;$&quot;* #,##0.00_);_(&quot;$&quot;* \(#,##0.00\);_(&quot;$&quot;* &quot;-&quot;??_);_(@_)">
                  <c:v>65.074841729784481</c:v>
                </c:pt>
                <c:pt idx="8" formatCode="_(&quot;$&quot;* #,##0.00_);_(&quot;$&quot;* \(#,##0.00\);_(&quot;$&quot;* &quot;-&quot;??_);_(@_)">
                  <c:v>66.995854311389806</c:v>
                </c:pt>
                <c:pt idx="9" formatCode="_(&quot;$&quot;* #,##0.00_);_(&quot;$&quot;* \(#,##0.00\);_(&quot;$&quot;* &quot;-&quot;??_);_(@_)">
                  <c:v>68.973575280454739</c:v>
                </c:pt>
                <c:pt idx="10" formatCode="_(&quot;$&quot;* #,##0.00_);_(&quot;$&quot;* \(#,##0.00\);_(&quot;$&quot;* &quot;-&quot;??_);_(@_)">
                  <c:v>71.009678671412516</c:v>
                </c:pt>
                <c:pt idx="11" formatCode="_(&quot;$&quot;* #,##0.00_);_(&quot;$&quot;* \(#,##0.00\);_(&quot;$&quot;* &quot;-&quot;??_);_(@_)">
                  <c:v>73.105887936276531</c:v>
                </c:pt>
              </c:numCache>
            </c:numRef>
          </c:val>
          <c:smooth val="0"/>
          <c:extLst>
            <c:ext xmlns:c16="http://schemas.microsoft.com/office/drawing/2014/chart" uri="{C3380CC4-5D6E-409C-BE32-E72D297353CC}">
              <c16:uniqueId val="{00000002-3283-4E3E-839B-D568AC03BADF}"/>
            </c:ext>
          </c:extLst>
        </c:ser>
        <c:dLbls>
          <c:showLegendKey val="0"/>
          <c:showVal val="0"/>
          <c:showCatName val="0"/>
          <c:showSerName val="0"/>
          <c:showPercent val="0"/>
          <c:showBubbleSize val="0"/>
        </c:dLbls>
        <c:marker val="1"/>
        <c:smooth val="0"/>
        <c:axId val="129343872"/>
        <c:axId val="129345408"/>
      </c:lineChart>
      <c:catAx>
        <c:axId val="129343872"/>
        <c:scaling>
          <c:orientation val="minMax"/>
        </c:scaling>
        <c:delete val="0"/>
        <c:axPos val="b"/>
        <c:numFmt formatCode="General" sourceLinked="0"/>
        <c:majorTickMark val="none"/>
        <c:minorTickMark val="none"/>
        <c:tickLblPos val="nextTo"/>
        <c:crossAx val="129345408"/>
        <c:crosses val="autoZero"/>
        <c:auto val="1"/>
        <c:lblAlgn val="ctr"/>
        <c:lblOffset val="100"/>
        <c:noMultiLvlLbl val="0"/>
      </c:catAx>
      <c:valAx>
        <c:axId val="129345408"/>
        <c:scaling>
          <c:orientation val="minMax"/>
          <c:max val="80"/>
          <c:min val="50"/>
        </c:scaling>
        <c:delete val="0"/>
        <c:axPos val="l"/>
        <c:majorGridlines/>
        <c:numFmt formatCode="_(* #,##0.00_);_(* \(#,##0.00\);_(* &quot;-&quot;??_);_(@_)" sourceLinked="1"/>
        <c:majorTickMark val="none"/>
        <c:minorTickMark val="none"/>
        <c:tickLblPos val="nextTo"/>
        <c:spPr>
          <a:ln w="9525">
            <a:noFill/>
          </a:ln>
        </c:spPr>
        <c:crossAx val="129343872"/>
        <c:crosses val="autoZero"/>
        <c:crossBetween val="between"/>
      </c:valAx>
    </c:plotArea>
    <c:legend>
      <c:legendPos val="b"/>
      <c:overlay val="0"/>
    </c:legend>
    <c:plotVisOnly val="1"/>
    <c:dispBlanksAs val="gap"/>
    <c:showDLblsOverMax val="0"/>
  </c:chart>
  <c:spPr>
    <a:no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15</xdr:col>
      <xdr:colOff>44822</xdr:colOff>
      <xdr:row>33</xdr:row>
      <xdr:rowOff>141195</xdr:rowOff>
    </xdr:from>
    <xdr:to>
      <xdr:col>28</xdr:col>
      <xdr:colOff>302558</xdr:colOff>
      <xdr:row>56</xdr:row>
      <xdr:rowOff>134471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xdr:row>
      <xdr:rowOff>0</xdr:rowOff>
    </xdr:from>
    <xdr:to>
      <xdr:col>28</xdr:col>
      <xdr:colOff>257736</xdr:colOff>
      <xdr:row>26</xdr:row>
      <xdr:rowOff>123264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11201</xdr:colOff>
      <xdr:row>5</xdr:row>
      <xdr:rowOff>112056</xdr:rowOff>
    </xdr:from>
    <xdr:to>
      <xdr:col>1</xdr:col>
      <xdr:colOff>2386852</xdr:colOff>
      <xdr:row>13</xdr:row>
      <xdr:rowOff>22412</xdr:rowOff>
    </xdr:to>
    <xdr:pic>
      <xdr:nvPicPr>
        <xdr:cNvPr id="2" name="Picture 1" descr="TasNetworks_logo(strap).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86"/>
        <a:stretch/>
      </xdr:blipFill>
      <xdr:spPr bwMode="auto">
        <a:xfrm>
          <a:off x="296951" y="1112181"/>
          <a:ext cx="2375651" cy="1434356"/>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2835086</xdr:colOff>
      <xdr:row>3</xdr:row>
      <xdr:rowOff>67235</xdr:rowOff>
    </xdr:from>
    <xdr:to>
      <xdr:col>1</xdr:col>
      <xdr:colOff>2835086</xdr:colOff>
      <xdr:row>17</xdr:row>
      <xdr:rowOff>136235</xdr:rowOff>
    </xdr:to>
    <xdr:cxnSp macro="">
      <xdr:nvCxnSpPr>
        <xdr:cNvPr id="3" name="Straight Connector 2"/>
        <xdr:cNvCxnSpPr/>
      </xdr:nvCxnSpPr>
      <xdr:spPr>
        <a:xfrm>
          <a:off x="3120836" y="638735"/>
          <a:ext cx="0" cy="2783625"/>
        </a:xfrm>
        <a:prstGeom prst="line">
          <a:avLst/>
        </a:prstGeom>
        <a:ln>
          <a:solidFill>
            <a:schemeClr val="tx2">
              <a:lumMod val="75000"/>
            </a:schemeClr>
          </a:solidFill>
          <a:prstDash val="dash"/>
        </a:ln>
      </xdr:spPr>
      <xdr:style>
        <a:lnRef idx="1">
          <a:schemeClr val="accent3"/>
        </a:lnRef>
        <a:fillRef idx="0">
          <a:schemeClr val="accent3"/>
        </a:fillRef>
        <a:effectRef idx="0">
          <a:schemeClr val="accent3"/>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44822</xdr:colOff>
      <xdr:row>33</xdr:row>
      <xdr:rowOff>141195</xdr:rowOff>
    </xdr:from>
    <xdr:to>
      <xdr:col>28</xdr:col>
      <xdr:colOff>302558</xdr:colOff>
      <xdr:row>56</xdr:row>
      <xdr:rowOff>134471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xdr:row>
      <xdr:rowOff>0</xdr:rowOff>
    </xdr:from>
    <xdr:to>
      <xdr:col>28</xdr:col>
      <xdr:colOff>257736</xdr:colOff>
      <xdr:row>26</xdr:row>
      <xdr:rowOff>123264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C20"/>
  <sheetViews>
    <sheetView workbookViewId="0">
      <selection activeCell="A27" sqref="A27"/>
    </sheetView>
  </sheetViews>
  <sheetFormatPr defaultRowHeight="15"/>
  <cols>
    <col min="1" max="1" width="67.28515625" customWidth="1"/>
    <col min="2" max="2" width="20" customWidth="1"/>
    <col min="3" max="3" width="17" customWidth="1"/>
    <col min="4" max="4" width="20.28515625" customWidth="1"/>
    <col min="5" max="5" width="21.140625" customWidth="1"/>
  </cols>
  <sheetData>
    <row r="1" spans="1:3">
      <c r="A1" s="185" t="s">
        <v>149</v>
      </c>
    </row>
    <row r="2" spans="1:3">
      <c r="A2" s="186" t="s">
        <v>140</v>
      </c>
    </row>
    <row r="3" spans="1:3">
      <c r="A3" s="186" t="s">
        <v>141</v>
      </c>
    </row>
    <row r="4" spans="1:3" s="36" customFormat="1">
      <c r="A4" s="186"/>
    </row>
    <row r="5" spans="1:3">
      <c r="A5" s="166" t="s">
        <v>142</v>
      </c>
      <c r="B5" s="166" t="s">
        <v>50</v>
      </c>
    </row>
    <row r="6" spans="1:3">
      <c r="A6" t="s">
        <v>133</v>
      </c>
      <c r="B6" s="191">
        <v>5.2842515091757705E-2</v>
      </c>
      <c r="C6" s="180"/>
    </row>
    <row r="7" spans="1:3" s="36" customFormat="1">
      <c r="A7" s="36" t="s">
        <v>103</v>
      </c>
      <c r="B7" s="188">
        <v>2.4248746575396697E-2</v>
      </c>
      <c r="C7" s="180"/>
    </row>
    <row r="8" spans="1:3" s="36" customFormat="1">
      <c r="A8" s="36" t="s">
        <v>134</v>
      </c>
      <c r="B8" s="188">
        <v>0.61</v>
      </c>
    </row>
    <row r="9" spans="1:3">
      <c r="A9" s="178" t="s">
        <v>112</v>
      </c>
      <c r="B9" s="179">
        <v>20</v>
      </c>
    </row>
    <row r="10" spans="1:3" s="36" customFormat="1">
      <c r="A10" s="178"/>
      <c r="B10" s="179"/>
    </row>
    <row r="11" spans="1:3" s="36" customFormat="1">
      <c r="A11" s="186" t="s">
        <v>93</v>
      </c>
    </row>
    <row r="12" spans="1:3" s="36" customFormat="1" ht="45">
      <c r="A12" s="178" t="s">
        <v>144</v>
      </c>
    </row>
    <row r="13" spans="1:3">
      <c r="A13" s="168" t="s">
        <v>145</v>
      </c>
    </row>
    <row r="14" spans="1:3">
      <c r="A14" s="186" t="s">
        <v>147</v>
      </c>
    </row>
    <row r="15" spans="1:3">
      <c r="A15" t="s">
        <v>146</v>
      </c>
      <c r="B15" s="189">
        <v>44.33</v>
      </c>
      <c r="C15" t="s">
        <v>135</v>
      </c>
    </row>
    <row r="16" spans="1:3">
      <c r="A16" t="s">
        <v>137</v>
      </c>
      <c r="B16" s="190">
        <f>B15*1.4346</f>
        <v>63.595818000000001</v>
      </c>
      <c r="C16" t="s">
        <v>136</v>
      </c>
    </row>
    <row r="17" spans="1:2" s="36" customFormat="1">
      <c r="A17" s="36" t="s">
        <v>139</v>
      </c>
      <c r="B17" s="190">
        <f>B16*(1+B7)</f>
        <v>65.137936873937051</v>
      </c>
    </row>
    <row r="18" spans="1:2" ht="15.75" thickBot="1">
      <c r="A18" t="s">
        <v>138</v>
      </c>
      <c r="B18" s="192">
        <f>B17*(1+B8-B6)</f>
        <v>101.43002595473166</v>
      </c>
    </row>
    <row r="19" spans="1:2" s="36" customFormat="1">
      <c r="B19" s="194"/>
    </row>
    <row r="20" spans="1:2" s="36" customFormat="1">
      <c r="A20" s="36" t="s">
        <v>148</v>
      </c>
      <c r="B20" s="19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1:AL60"/>
  <sheetViews>
    <sheetView tabSelected="1" zoomScale="70" zoomScaleNormal="70" workbookViewId="0">
      <pane xSplit="2" ySplit="3" topLeftCell="AC4" activePane="bottomRight" state="frozen"/>
      <selection pane="topRight"/>
      <selection pane="bottomLeft"/>
      <selection pane="bottomRight" activeCell="AE16" activeCellId="2" sqref="AE10 AE14 AE16"/>
    </sheetView>
  </sheetViews>
  <sheetFormatPr defaultColWidth="8.85546875" defaultRowHeight="15"/>
  <cols>
    <col min="1" max="1" width="3.42578125" style="36" customWidth="1"/>
    <col min="2" max="2" width="37" style="36" customWidth="1"/>
    <col min="3" max="7" width="12.140625" style="36" customWidth="1"/>
    <col min="8" max="8" width="13.42578125" style="36" customWidth="1"/>
    <col min="9" max="14" width="12.140625" style="36" customWidth="1"/>
    <col min="15" max="30" width="8.85546875" style="36"/>
    <col min="31" max="31" width="44.28515625" style="36" customWidth="1"/>
    <col min="32" max="32" width="36.42578125" style="36" customWidth="1"/>
    <col min="33" max="33" width="21.28515625" style="36" customWidth="1"/>
    <col min="34" max="34" width="29.85546875" style="36" customWidth="1"/>
    <col min="35" max="35" width="23.85546875" style="36" customWidth="1"/>
    <col min="36" max="36" width="3.28515625" style="36" customWidth="1"/>
    <col min="37" max="37" width="19.7109375" style="36" customWidth="1"/>
    <col min="38" max="38" width="56.5703125" style="36" customWidth="1"/>
    <col min="39" max="16384" width="8.85546875" style="36"/>
  </cols>
  <sheetData>
    <row r="1" spans="2:38" ht="15.75" thickBot="1">
      <c r="B1" s="56" t="s">
        <v>66</v>
      </c>
      <c r="C1" s="31"/>
      <c r="P1" s="36" t="s">
        <v>86</v>
      </c>
      <c r="X1" s="185" t="s">
        <v>132</v>
      </c>
      <c r="Y1" s="187"/>
      <c r="Z1" s="187"/>
      <c r="AA1" s="187"/>
      <c r="AB1" s="187"/>
      <c r="AC1" s="187"/>
    </row>
    <row r="2" spans="2:38" ht="45" customHeight="1" thickBot="1">
      <c r="C2" s="202" t="s">
        <v>41</v>
      </c>
      <c r="D2" s="203"/>
      <c r="E2" s="203"/>
      <c r="F2" s="203"/>
      <c r="G2" s="203"/>
      <c r="H2" s="34" t="s">
        <v>49</v>
      </c>
      <c r="I2" s="67" t="s">
        <v>67</v>
      </c>
      <c r="J2" s="204" t="s">
        <v>68</v>
      </c>
      <c r="K2" s="205"/>
      <c r="L2" s="205"/>
      <c r="M2" s="205"/>
      <c r="N2" s="206"/>
      <c r="AE2" s="170" t="s">
        <v>99</v>
      </c>
      <c r="AF2" s="165" t="s">
        <v>102</v>
      </c>
      <c r="AG2" s="170" t="s">
        <v>104</v>
      </c>
      <c r="AH2" s="170" t="s">
        <v>105</v>
      </c>
      <c r="AI2" s="182" t="s">
        <v>117</v>
      </c>
      <c r="AJ2" s="207" t="s">
        <v>129</v>
      </c>
      <c r="AK2" s="207"/>
      <c r="AL2" s="185" t="s">
        <v>143</v>
      </c>
    </row>
    <row r="3" spans="2:38">
      <c r="B3" s="1" t="s">
        <v>1</v>
      </c>
      <c r="C3" s="6" t="str">
        <f>'Master Data'!D2</f>
        <v>2012-13</v>
      </c>
      <c r="D3" s="7" t="str">
        <f>'Master Data'!E2</f>
        <v>2013-14</v>
      </c>
      <c r="E3" s="7" t="str">
        <f>'Master Data'!F2</f>
        <v>2014-15</v>
      </c>
      <c r="F3" s="7" t="str">
        <f>'Master Data'!G2</f>
        <v>2015-16</v>
      </c>
      <c r="G3" s="66" t="str">
        <f>'Master Data'!H2</f>
        <v>2016-17</v>
      </c>
      <c r="H3" s="68" t="str">
        <f>'Master Data'!I2</f>
        <v>2017-18</v>
      </c>
      <c r="I3" s="69" t="str">
        <f>'Master Data'!J2</f>
        <v>2018-19</v>
      </c>
      <c r="J3" s="6" t="str">
        <f>'Master Data'!K2</f>
        <v>2019-20</v>
      </c>
      <c r="K3" s="7" t="str">
        <f>'Master Data'!L2</f>
        <v>2020-21</v>
      </c>
      <c r="L3" s="7" t="str">
        <f>'Master Data'!M2</f>
        <v>2021-22</v>
      </c>
      <c r="M3" s="7" t="str">
        <f>'Master Data'!N2</f>
        <v>2022-23</v>
      </c>
      <c r="N3" s="8" t="str">
        <f>'Master Data'!O2</f>
        <v>2023-24</v>
      </c>
      <c r="AL3" s="187"/>
    </row>
    <row r="4" spans="2:38">
      <c r="B4" s="5" t="s">
        <v>2</v>
      </c>
      <c r="C4" s="41">
        <v>78.61</v>
      </c>
      <c r="D4" s="9">
        <v>75.37</v>
      </c>
      <c r="E4" s="9">
        <v>73</v>
      </c>
      <c r="F4" s="9">
        <v>69.94</v>
      </c>
      <c r="G4" s="9">
        <v>71.459999999999994</v>
      </c>
      <c r="H4" s="25"/>
      <c r="I4" s="43"/>
      <c r="J4" s="57"/>
      <c r="K4" s="63"/>
      <c r="L4" s="63"/>
      <c r="M4" s="63"/>
      <c r="N4" s="60"/>
      <c r="AL4" s="187"/>
    </row>
    <row r="5" spans="2:38">
      <c r="B5" s="5" t="s">
        <v>3</v>
      </c>
      <c r="C5" s="11">
        <v>60.46</v>
      </c>
      <c r="D5" s="12">
        <v>60.22</v>
      </c>
      <c r="E5" s="12">
        <v>60.56</v>
      </c>
      <c r="F5" s="12">
        <v>59.61</v>
      </c>
      <c r="G5" s="12">
        <v>58.67</v>
      </c>
      <c r="H5" s="25">
        <v>60.56</v>
      </c>
      <c r="I5" s="43">
        <f>H5*(1+'Master Data'!J$3)</f>
        <v>62.04372</v>
      </c>
      <c r="J5" s="58">
        <f>J37*'Master Data'!$K$4</f>
        <v>59.615668648742108</v>
      </c>
      <c r="K5" s="64">
        <f>K37*'Master Data'!$L$4</f>
        <v>61.375526168036401</v>
      </c>
      <c r="L5" s="64">
        <f>L37*'Master Data'!$M$4</f>
        <v>63.18733476929313</v>
      </c>
      <c r="M5" s="64">
        <f>M37*'Master Data'!$N$4</f>
        <v>65.05262805104941</v>
      </c>
      <c r="N5" s="61">
        <f>N37*'Master Data'!$O$4</f>
        <v>66.972984883747785</v>
      </c>
      <c r="AE5" s="36" t="s">
        <v>100</v>
      </c>
      <c r="AF5" s="36" t="str">
        <f>IF(J5&lt;VLOOKUP(AE5,'AER methodology and inputs'!$A$18:$C$22,3,FALSE),"approved","not approved")</f>
        <v>approved</v>
      </c>
      <c r="AG5" s="36" t="str">
        <f>IF(J5&lt;VLOOKUP(AE5,'AER methodology and inputs'!$A$18:$C$22,3,FALSE),"N/A",VLOOKUP(AE5,'AER methodology and inputs'!$A$18:$C$22,3,FALSE))</f>
        <v>N/A</v>
      </c>
      <c r="AH5" s="171">
        <f>J5*(1+'AER methodology and inputs'!$B$7-'AER methodology and inputs'!$B$5)+IF(AE5="Field Worker",'AER methodology and inputs'!$B$8,0)</f>
        <v>112.69697030823383</v>
      </c>
      <c r="AI5" s="40">
        <f>AH5</f>
        <v>112.69697030823383</v>
      </c>
      <c r="AJ5" s="36" t="str">
        <f>IF(AI5=AH5,"Accept AER's draft decision"," -  ")</f>
        <v>Accept AER's draft decision</v>
      </c>
      <c r="AL5" s="193">
        <f>J5*(1+'AER FD methodology and inputs'!$B$8-'AER FD methodology and inputs'!$B$6)+IF(AE5="Field Worker",'AER FD methodology and inputs'!$B$9,0)</f>
        <v>112.8309846541984</v>
      </c>
    </row>
    <row r="6" spans="2:38">
      <c r="B6" s="5" t="s">
        <v>4</v>
      </c>
      <c r="C6" s="11">
        <v>67.8</v>
      </c>
      <c r="D6" s="12">
        <v>67.52</v>
      </c>
      <c r="E6" s="12">
        <v>67.569999999999993</v>
      </c>
      <c r="F6" s="12">
        <v>66.62</v>
      </c>
      <c r="G6" s="12">
        <v>65.72</v>
      </c>
      <c r="H6" s="25">
        <v>63.09</v>
      </c>
      <c r="I6" s="43">
        <f>H6*(1+'Master Data'!J$3)</f>
        <v>64.635705000000002</v>
      </c>
      <c r="J6" s="58">
        <f>J38*'Master Data'!$K$4</f>
        <v>74.066819726380885</v>
      </c>
      <c r="K6" s="64">
        <f>K38*'Master Data'!$L$4</f>
        <v>76.253275948044617</v>
      </c>
      <c r="L6" s="64">
        <f>L38*'Master Data'!$M$4</f>
        <v>78.504276466694677</v>
      </c>
      <c r="M6" s="64">
        <f>M38*'Master Data'!$N$4</f>
        <v>80.821726633205316</v>
      </c>
      <c r="N6" s="61">
        <f>N38*'Master Data'!$O$4</f>
        <v>83.207588044503851</v>
      </c>
      <c r="AE6" s="36" t="s">
        <v>100</v>
      </c>
      <c r="AF6" s="36" t="str">
        <f>IF(J6&lt;VLOOKUP(AE6,'AER methodology and inputs'!$A$18:$C$22,3,FALSE),"approved","not approved")</f>
        <v>approved</v>
      </c>
      <c r="AG6" s="36" t="str">
        <f>IF(J6&lt;VLOOKUP(AE6,'AER methodology and inputs'!$A$18:$C$22,3,FALSE),"N/A",VLOOKUP(AE6,'AER methodology and inputs'!$A$18:$C$22,3,FALSE))</f>
        <v>N/A</v>
      </c>
      <c r="AH6" s="171">
        <f>J6*(1+'AER methodology and inputs'!$B$7-'AER methodology and inputs'!$B$5)+IF(AE6="Field Worker",'AER methodology and inputs'!$B$8,0)</f>
        <v>135.16720259324819</v>
      </c>
      <c r="AI6" s="40">
        <f t="shared" ref="AI6:AI24" si="0">AH6</f>
        <v>135.16720259324819</v>
      </c>
      <c r="AJ6" s="36" t="str">
        <f t="shared" ref="AJ6:AJ24" si="1">IF(AI6=AH6,"Accept AER's draft decision"," -  ")</f>
        <v>Accept AER's draft decision</v>
      </c>
      <c r="AL6" s="193">
        <f>J6*(1+'AER FD methodology and inputs'!$B$8-'AER FD methodology and inputs'!$B$6)+IF(AE6="Field Worker",'AER FD methodology and inputs'!$B$9,0)</f>
        <v>135.33370272028344</v>
      </c>
    </row>
    <row r="7" spans="2:38">
      <c r="B7" s="5" t="s">
        <v>5</v>
      </c>
      <c r="C7" s="11">
        <v>61.05</v>
      </c>
      <c r="D7" s="12">
        <v>60.8</v>
      </c>
      <c r="E7" s="12">
        <v>60.86</v>
      </c>
      <c r="F7" s="12">
        <v>60.02</v>
      </c>
      <c r="G7" s="12">
        <v>59.22</v>
      </c>
      <c r="H7" s="25">
        <v>62.13</v>
      </c>
      <c r="I7" s="43">
        <f>H7*(1+'Master Data'!J$3)</f>
        <v>63.652185000000003</v>
      </c>
      <c r="J7" s="58">
        <f>J39*'Master Data'!$K$4</f>
        <v>65.724030288078112</v>
      </c>
      <c r="K7" s="64">
        <f>K39*'Master Data'!$L$4</f>
        <v>67.664206948383693</v>
      </c>
      <c r="L7" s="64">
        <f>L39*'Master Data'!$M$4</f>
        <v>69.661657720710309</v>
      </c>
      <c r="M7" s="64">
        <f>M39*'Master Data'!$N$4</f>
        <v>71.718073339708553</v>
      </c>
      <c r="N7" s="61">
        <f>N39*'Master Data'!$O$4</f>
        <v>73.835194450600412</v>
      </c>
      <c r="AE7" s="36" t="s">
        <v>100</v>
      </c>
      <c r="AF7" s="36" t="str">
        <f>IF(J7&lt;VLOOKUP(AE7,'AER methodology and inputs'!$A$18:$C$22,3,FALSE),"approved","not approved")</f>
        <v>approved</v>
      </c>
      <c r="AG7" s="36" t="str">
        <f>IF(J7&lt;VLOOKUP(AE7,'AER methodology and inputs'!$A$18:$C$22,3,FALSE),"N/A",VLOOKUP(AE7,'AER methodology and inputs'!$A$18:$C$22,3,FALSE))</f>
        <v>N/A</v>
      </c>
      <c r="AH7" s="171">
        <f>J7*(1+'AER methodology and inputs'!$B$7-'AER methodology and inputs'!$B$5)+IF(AE7="Field Worker",'AER methodology and inputs'!$B$8,0)</f>
        <v>122.19491993033257</v>
      </c>
      <c r="AI7" s="40">
        <f t="shared" si="0"/>
        <v>122.19491993033257</v>
      </c>
      <c r="AJ7" s="36" t="str">
        <f t="shared" si="1"/>
        <v>Accept AER's draft decision</v>
      </c>
      <c r="AL7" s="193">
        <f>J7*(1+'AER FD methodology and inputs'!$B$8-'AER FD methodology and inputs'!$B$6)+IF(AE7="Field Worker",'AER FD methodology and inputs'!$B$9,0)</f>
        <v>122.34266570141683</v>
      </c>
    </row>
    <row r="8" spans="2:38">
      <c r="B8" s="5" t="s">
        <v>6</v>
      </c>
      <c r="C8" s="11">
        <v>75.95</v>
      </c>
      <c r="D8" s="12">
        <v>75.73</v>
      </c>
      <c r="E8" s="12">
        <v>75.900000000000006</v>
      </c>
      <c r="F8" s="12">
        <v>74.95</v>
      </c>
      <c r="G8" s="12">
        <v>74.06</v>
      </c>
      <c r="H8" s="25">
        <v>70.05</v>
      </c>
      <c r="I8" s="43">
        <f>H8*(1+'Master Data'!J$3)</f>
        <v>71.766224999999991</v>
      </c>
      <c r="J8" s="58">
        <f>J40*'Master Data'!$K$4</f>
        <v>77.643431050254478</v>
      </c>
      <c r="K8" s="64">
        <f>K40*'Master Data'!$L$4</f>
        <v>79.935469017029533</v>
      </c>
      <c r="L8" s="64">
        <f>L40*'Master Data'!$M$4</f>
        <v>82.295168059185684</v>
      </c>
      <c r="M8" s="64">
        <f>M40*'Master Data'!$N$4</f>
        <v>84.724525535051242</v>
      </c>
      <c r="N8" s="61">
        <f>N40*'Master Data'!$O$4</f>
        <v>87.225597765072209</v>
      </c>
      <c r="AE8" s="36" t="s">
        <v>83</v>
      </c>
      <c r="AF8" s="36" t="str">
        <f>IF(J8&lt;VLOOKUP(AE8,'AER methodology and inputs'!$A$18:$C$22,3,FALSE),"approved","not approved")</f>
        <v>approved</v>
      </c>
      <c r="AG8" s="36" t="str">
        <f>IF(J8&lt;VLOOKUP(AE8,'AER methodology and inputs'!$A$18:$C$22,3,FALSE),"N/A",VLOOKUP(AE8,'AER methodology and inputs'!$A$18:$C$22,3,FALSE))</f>
        <v>N/A</v>
      </c>
      <c r="AH8" s="171">
        <f>J8*(1+'AER methodology and inputs'!$B$7-'AER methodology and inputs'!$B$5)+IF(AE8="Field Worker",'AER methodology and inputs'!$B$8,0)</f>
        <v>120.72850956518968</v>
      </c>
      <c r="AI8" s="40">
        <f t="shared" si="0"/>
        <v>120.72850956518968</v>
      </c>
      <c r="AJ8" s="36" t="str">
        <f t="shared" si="1"/>
        <v>Accept AER's draft decision</v>
      </c>
      <c r="AL8" s="193">
        <f>J8*(1+'AER FD methodology and inputs'!$B$8-'AER FD methodology and inputs'!$B$6)+IF(AE8="Field Worker",'AER FD methodology and inputs'!$B$9,0)</f>
        <v>120.90304981386078</v>
      </c>
    </row>
    <row r="9" spans="2:38">
      <c r="B9" s="5" t="s">
        <v>7</v>
      </c>
      <c r="C9" s="11">
        <v>60.83</v>
      </c>
      <c r="D9" s="12">
        <v>60.57</v>
      </c>
      <c r="E9" s="12">
        <v>60.6</v>
      </c>
      <c r="F9" s="12">
        <v>59.71</v>
      </c>
      <c r="G9" s="12">
        <v>58.88</v>
      </c>
      <c r="H9" s="25">
        <v>62.25</v>
      </c>
      <c r="I9" s="43">
        <f>H9*(1+'Master Data'!J$3)</f>
        <v>63.775124999999996</v>
      </c>
      <c r="J9" s="58">
        <f>J41*'Master Data'!$K$4</f>
        <v>65.514161493695141</v>
      </c>
      <c r="K9" s="64">
        <f>K41*'Master Data'!$L$4</f>
        <v>67.448142816697072</v>
      </c>
      <c r="L9" s="64">
        <f>L41*'Master Data'!$M$4</f>
        <v>69.439215365053101</v>
      </c>
      <c r="M9" s="64">
        <f>M41*'Master Data'!$N$4</f>
        <v>71.489064474590222</v>
      </c>
      <c r="N9" s="61">
        <f>N41*'Master Data'!$O$4</f>
        <v>73.599425232333346</v>
      </c>
      <c r="AE9" s="36" t="s">
        <v>94</v>
      </c>
      <c r="AF9" s="36" t="str">
        <f>IF(J9&lt;VLOOKUP(AE9,'AER methodology and inputs'!$A$18:$C$22,3,FALSE),"approved","not approved")</f>
        <v>approved</v>
      </c>
      <c r="AG9" s="36" t="str">
        <f>IF(J9&lt;VLOOKUP(AE9,'AER methodology and inputs'!$A$18:$C$22,3,FALSE),"N/A",VLOOKUP(AE9,'AER methodology and inputs'!$A$18:$C$22,3,FALSE))</f>
        <v>N/A</v>
      </c>
      <c r="AH9" s="171">
        <f>J9*(1+'AER methodology and inputs'!$B$7-'AER methodology and inputs'!$B$5)+IF(AE9="Field Worker",'AER methodology and inputs'!$B$8,0)</f>
        <v>101.86859294545604</v>
      </c>
      <c r="AI9" s="40">
        <f t="shared" si="0"/>
        <v>101.86859294545604</v>
      </c>
      <c r="AJ9" s="36" t="str">
        <f t="shared" si="1"/>
        <v>Accept AER's draft decision</v>
      </c>
      <c r="AL9" s="193">
        <f>J9*(1+'AER FD methodology and inputs'!$B$8-'AER FD methodology and inputs'!$B$6)+IF(AE9="Field Worker",'AER FD methodology and inputs'!$B$9,0)</f>
        <v>102.01586693739473</v>
      </c>
    </row>
    <row r="10" spans="2:38">
      <c r="B10" s="5" t="s">
        <v>114</v>
      </c>
      <c r="C10" s="11"/>
      <c r="D10" s="12"/>
      <c r="E10" s="12"/>
      <c r="F10" s="12"/>
      <c r="G10" s="12"/>
      <c r="H10" s="25"/>
      <c r="I10" s="43"/>
      <c r="J10" s="58">
        <f>J9</f>
        <v>65.514161493695141</v>
      </c>
      <c r="K10" s="64">
        <f t="shared" ref="K10:N10" si="2">K9</f>
        <v>67.448142816697072</v>
      </c>
      <c r="L10" s="64">
        <f t="shared" si="2"/>
        <v>69.439215365053101</v>
      </c>
      <c r="M10" s="64">
        <f t="shared" si="2"/>
        <v>71.489064474590222</v>
      </c>
      <c r="N10" s="61">
        <f t="shared" si="2"/>
        <v>73.599425232333346</v>
      </c>
      <c r="AE10" s="36" t="s">
        <v>100</v>
      </c>
      <c r="AH10" s="171"/>
      <c r="AI10" s="171">
        <f>J10*(1+'AER methodology and inputs'!$B$7-'AER methodology and inputs'!$B$5)+IF(AE10="Field Worker",'AER methodology and inputs'!$B$8,0)</f>
        <v>121.86859294545604</v>
      </c>
      <c r="AJ10" s="36" t="str">
        <f t="shared" si="1"/>
        <v xml:space="preserve"> -  </v>
      </c>
      <c r="AK10" s="36" t="s">
        <v>118</v>
      </c>
      <c r="AL10" s="193">
        <f>AL9+'AER FD methodology and inputs'!$B$9</f>
        <v>122.01586693739473</v>
      </c>
    </row>
    <row r="11" spans="2:38">
      <c r="B11" s="5" t="s">
        <v>8</v>
      </c>
      <c r="C11" s="11">
        <v>55.58</v>
      </c>
      <c r="D11" s="12">
        <v>55.37</v>
      </c>
      <c r="E11" s="12">
        <v>55.41</v>
      </c>
      <c r="F11" s="12">
        <v>54.65</v>
      </c>
      <c r="G11" s="12">
        <v>53.92</v>
      </c>
      <c r="H11" s="25">
        <v>56.35</v>
      </c>
      <c r="I11" s="43">
        <f>H11*(1+'Master Data'!J$3)</f>
        <v>57.730575000000002</v>
      </c>
      <c r="J11" s="58">
        <f>J42*'Master Data'!$K$4</f>
        <v>58.160123463740504</v>
      </c>
      <c r="K11" s="64">
        <f>K42*'Master Data'!$L$4</f>
        <v>59.877013216396286</v>
      </c>
      <c r="L11" s="64">
        <f>L42*'Master Data'!$M$4</f>
        <v>61.644585640394951</v>
      </c>
      <c r="M11" s="64">
        <f>M42*'Master Data'!$N$4</f>
        <v>63.464336890728696</v>
      </c>
      <c r="N11" s="61">
        <f>N42*'Master Data'!$O$4</f>
        <v>65.337807288959851</v>
      </c>
      <c r="AE11" s="36" t="s">
        <v>100</v>
      </c>
      <c r="AF11" s="36" t="str">
        <f>IF(J11&lt;VLOOKUP(AE11,'AER methodology and inputs'!$A$18:$C$22,3,FALSE),"approved","not approved")</f>
        <v>approved</v>
      </c>
      <c r="AG11" s="36" t="str">
        <f>IF(J11&lt;VLOOKUP(AE11,'AER methodology and inputs'!$A$18:$C$22,3,FALSE),"N/A",VLOOKUP(AE11,'AER methodology and inputs'!$A$18:$C$22,3,FALSE))</f>
        <v>N/A</v>
      </c>
      <c r="AH11" s="171">
        <f>J11*(1+'AER methodology and inputs'!$B$7-'AER methodology and inputs'!$B$5)+IF(AE11="Field Worker",'AER methodology and inputs'!$B$8,0)</f>
        <v>110.4337292534137</v>
      </c>
      <c r="AI11" s="40">
        <f t="shared" si="0"/>
        <v>110.4337292534137</v>
      </c>
      <c r="AJ11" s="36" t="str">
        <f t="shared" si="1"/>
        <v>Accept AER's draft decision</v>
      </c>
      <c r="AL11" s="193">
        <f>J11*(1+'AER FD methodology and inputs'!$B$8-'AER FD methodology and inputs'!$B$6)+IF(AE11="Field Worker",'AER FD methodology and inputs'!$B$9,0)</f>
        <v>110.564471574751</v>
      </c>
    </row>
    <row r="12" spans="2:38">
      <c r="B12" s="5" t="s">
        <v>9</v>
      </c>
      <c r="C12" s="11">
        <v>60.62</v>
      </c>
      <c r="D12" s="12">
        <v>60.38</v>
      </c>
      <c r="E12" s="12">
        <v>60.43</v>
      </c>
      <c r="F12" s="12">
        <v>59.58</v>
      </c>
      <c r="G12" s="12">
        <v>58.78</v>
      </c>
      <c r="H12" s="25">
        <v>63.38</v>
      </c>
      <c r="I12" s="43">
        <f>H12*(1+'Master Data'!J$3)</f>
        <v>64.932810000000003</v>
      </c>
      <c r="J12" s="58">
        <f>J43*'Master Data'!$K$4</f>
        <v>65.857092577590095</v>
      </c>
      <c r="K12" s="64">
        <f>K43*'Master Data'!$L$4</f>
        <v>67.801197243335167</v>
      </c>
      <c r="L12" s="64">
        <f>L43*'Master Data'!$M$4</f>
        <v>69.802691976018281</v>
      </c>
      <c r="M12" s="64">
        <f>M43*'Master Data'!$N$4</f>
        <v>71.863270933284923</v>
      </c>
      <c r="N12" s="61">
        <f>N43*'Master Data'!$O$4</f>
        <v>73.984678284399038</v>
      </c>
      <c r="AE12" s="36" t="s">
        <v>100</v>
      </c>
      <c r="AF12" s="36" t="str">
        <f>IF(J12&lt;VLOOKUP(AE12,'AER methodology and inputs'!$A$18:$C$22,3,FALSE),"approved","not approved")</f>
        <v>approved</v>
      </c>
      <c r="AG12" s="36" t="str">
        <f>IF(J12&lt;VLOOKUP(AE12,'AER methodology and inputs'!$A$18:$C$22,3,FALSE),"N/A",VLOOKUP(AE12,'AER methodology and inputs'!$A$18:$C$22,3,FALSE))</f>
        <v>N/A</v>
      </c>
      <c r="AH12" s="171">
        <f>J12*(1+'AER methodology and inputs'!$B$7-'AER methodology and inputs'!$B$5)+IF(AE12="Field Worker",'AER methodology and inputs'!$B$8,0)</f>
        <v>122.40181975012179</v>
      </c>
      <c r="AI12" s="40">
        <f t="shared" si="0"/>
        <v>122.40181975012179</v>
      </c>
      <c r="AJ12" s="36" t="str">
        <f t="shared" si="1"/>
        <v>Accept AER's draft decision</v>
      </c>
      <c r="AL12" s="193">
        <f>J12*(1+'AER FD methodology and inputs'!$B$8-'AER FD methodology and inputs'!$B$6)+IF(AE12="Field Worker",'AER FD methodology and inputs'!$B$9,0)</f>
        <v>122.54986464148945</v>
      </c>
    </row>
    <row r="13" spans="2:38">
      <c r="B13" s="5" t="s">
        <v>10</v>
      </c>
      <c r="C13" s="11">
        <v>65.63</v>
      </c>
      <c r="D13" s="12">
        <v>65.069999999999993</v>
      </c>
      <c r="E13" s="12">
        <v>65.36</v>
      </c>
      <c r="F13" s="12">
        <v>65.02</v>
      </c>
      <c r="G13" s="12">
        <v>63.82</v>
      </c>
      <c r="H13" s="25">
        <v>69.650000000000006</v>
      </c>
      <c r="I13" s="43">
        <f>H13*(1+'Master Data'!J$3)</f>
        <v>71.356425000000002</v>
      </c>
      <c r="J13" s="58">
        <f>J44*'Master Data'!$K$4</f>
        <v>73.77908249936462</v>
      </c>
      <c r="K13" s="64">
        <f>K44*'Master Data'!$L$4</f>
        <v>75.957044703699978</v>
      </c>
      <c r="L13" s="64">
        <f>L44*'Master Data'!$M$4</f>
        <v>78.199300461205425</v>
      </c>
      <c r="M13" s="64">
        <f>M44*'Master Data'!$N$4</f>
        <v>80.507747720785233</v>
      </c>
      <c r="N13" s="61">
        <f>N44*'Master Data'!$O$4</f>
        <v>82.884340458890193</v>
      </c>
      <c r="AE13" s="36" t="s">
        <v>94</v>
      </c>
      <c r="AF13" s="36" t="str">
        <f>IF(J13&lt;VLOOKUP(AE13,'AER methodology and inputs'!$A$18:$C$22,3,FALSE),"approved","not approved")</f>
        <v>approved</v>
      </c>
      <c r="AG13" s="36" t="str">
        <f>IF(J13&lt;VLOOKUP(AE13,'AER methodology and inputs'!$A$18:$C$22,3,FALSE),"N/A",VLOOKUP(AE13,'AER methodology and inputs'!$A$18:$C$22,3,FALSE))</f>
        <v>N/A</v>
      </c>
      <c r="AH13" s="171">
        <f>J13*(1+'AER methodology and inputs'!$B$7-'AER methodology and inputs'!$B$5)+IF(AE13="Field Worker",'AER methodology and inputs'!$B$8,0)</f>
        <v>114.71979724170454</v>
      </c>
      <c r="AI13" s="40">
        <f t="shared" si="0"/>
        <v>114.71979724170454</v>
      </c>
      <c r="AJ13" s="36" t="str">
        <f t="shared" si="1"/>
        <v>Accept AER's draft decision</v>
      </c>
      <c r="AL13" s="193">
        <f>J13*(1+'AER FD methodology and inputs'!$B$8-'AER FD methodology and inputs'!$B$6)+IF(AE13="Field Worker",'AER FD methodology and inputs'!$B$9,0)</f>
        <v>114.88565054354831</v>
      </c>
    </row>
    <row r="14" spans="2:38">
      <c r="B14" s="5" t="s">
        <v>115</v>
      </c>
      <c r="C14" s="11"/>
      <c r="D14" s="12"/>
      <c r="E14" s="12"/>
      <c r="F14" s="12"/>
      <c r="G14" s="12"/>
      <c r="H14" s="25"/>
      <c r="I14" s="43"/>
      <c r="J14" s="58">
        <f>J13</f>
        <v>73.77908249936462</v>
      </c>
      <c r="K14" s="64">
        <f t="shared" ref="K14:N14" si="3">K13</f>
        <v>75.957044703699978</v>
      </c>
      <c r="L14" s="64">
        <f t="shared" si="3"/>
        <v>78.199300461205425</v>
      </c>
      <c r="M14" s="64">
        <f t="shared" si="3"/>
        <v>80.507747720785233</v>
      </c>
      <c r="N14" s="61">
        <f t="shared" si="3"/>
        <v>82.884340458890193</v>
      </c>
      <c r="AE14" s="36" t="s">
        <v>100</v>
      </c>
      <c r="AI14" s="171">
        <f>J14*(1+'AER methodology and inputs'!$B$7-'AER methodology and inputs'!$B$5)+IF(AE14="Field Worker",'AER methodology and inputs'!$B$8,0)</f>
        <v>134.71979724170455</v>
      </c>
      <c r="AJ14" s="36" t="str">
        <f t="shared" si="1"/>
        <v xml:space="preserve"> -  </v>
      </c>
      <c r="AK14" s="36" t="s">
        <v>118</v>
      </c>
      <c r="AL14" s="193">
        <f>AL13+'AER FD methodology and inputs'!$B$9</f>
        <v>134.88565054354831</v>
      </c>
    </row>
    <row r="15" spans="2:38">
      <c r="B15" s="5" t="s">
        <v>55</v>
      </c>
      <c r="C15" s="11">
        <v>64.73</v>
      </c>
      <c r="D15" s="12">
        <v>64.540000000000006</v>
      </c>
      <c r="E15" s="12">
        <v>64.849999999999994</v>
      </c>
      <c r="F15" s="12">
        <v>63.71</v>
      </c>
      <c r="G15" s="12">
        <v>63.11</v>
      </c>
      <c r="H15" s="25">
        <v>58.32</v>
      </c>
      <c r="I15" s="43">
        <f>H15*(1+'Master Data'!J$3)</f>
        <v>59.748840000000001</v>
      </c>
      <c r="J15" s="58">
        <f>J45*'Master Data'!$K$4</f>
        <v>56.552399612861393</v>
      </c>
      <c r="K15" s="64">
        <f>K45*'Master Data'!$L$4</f>
        <v>58.22182927705304</v>
      </c>
      <c r="L15" s="64">
        <f>L45*'Master Data'!$M$4</f>
        <v>59.940540588403096</v>
      </c>
      <c r="M15" s="64">
        <f>M45*'Master Data'!$N$4</f>
        <v>61.709988343599782</v>
      </c>
      <c r="N15" s="61">
        <f>N45*'Master Data'!$O$4</f>
        <v>63.531670285002257</v>
      </c>
      <c r="AE15" s="36" t="s">
        <v>94</v>
      </c>
      <c r="AF15" s="36" t="str">
        <f>IF(J15&lt;VLOOKUP(AE15,'AER methodology and inputs'!$A$18:$C$22,3,FALSE),"approved","not approved")</f>
        <v>approved</v>
      </c>
      <c r="AG15" s="36" t="str">
        <f>IF(J15&lt;VLOOKUP(AE15,'AER methodology and inputs'!$A$18:$C$22,3,FALSE),"N/A",VLOOKUP(AE15,'AER methodology and inputs'!$A$18:$C$22,3,FALSE))</f>
        <v>N/A</v>
      </c>
      <c r="AH15" s="171">
        <f>J15*(1+'AER methodology and inputs'!$B$7-'AER methodology and inputs'!$B$5)+IF(AE15="Field Worker",'AER methodology and inputs'!$B$8,0)</f>
        <v>87.933864143338738</v>
      </c>
      <c r="AI15" s="40">
        <f t="shared" si="0"/>
        <v>87.933864143338738</v>
      </c>
      <c r="AJ15" s="36" t="str">
        <f t="shared" si="1"/>
        <v>Accept AER's draft decision</v>
      </c>
      <c r="AL15" s="193">
        <f>J15*(1+'AER FD methodology and inputs'!$B$8-'AER FD methodology and inputs'!$B$6)+IF(AE15="Field Worker",'AER FD methodology and inputs'!$B$9,0)</f>
        <v>88.06099234668909</v>
      </c>
    </row>
    <row r="16" spans="2:38">
      <c r="B16" s="5" t="s">
        <v>116</v>
      </c>
      <c r="C16" s="11"/>
      <c r="D16" s="12"/>
      <c r="E16" s="12"/>
      <c r="F16" s="12"/>
      <c r="G16" s="12"/>
      <c r="H16" s="25"/>
      <c r="I16" s="43"/>
      <c r="J16" s="58">
        <f>J15</f>
        <v>56.552399612861393</v>
      </c>
      <c r="K16" s="64">
        <f t="shared" ref="K16:N16" si="4">K15</f>
        <v>58.22182927705304</v>
      </c>
      <c r="L16" s="64">
        <f t="shared" si="4"/>
        <v>59.940540588403096</v>
      </c>
      <c r="M16" s="64">
        <f t="shared" si="4"/>
        <v>61.709988343599782</v>
      </c>
      <c r="N16" s="61">
        <f t="shared" si="4"/>
        <v>63.531670285002257</v>
      </c>
      <c r="AE16" s="36" t="s">
        <v>100</v>
      </c>
      <c r="AI16" s="171">
        <f>J16*(1+'AER methodology and inputs'!$B$7-'AER methodology and inputs'!$B$5)+IF(AE16="Field Worker",'AER methodology and inputs'!$B$8,0)</f>
        <v>107.93386414333874</v>
      </c>
      <c r="AJ16" s="36" t="str">
        <f t="shared" si="1"/>
        <v xml:space="preserve"> -  </v>
      </c>
      <c r="AK16" s="36" t="s">
        <v>118</v>
      </c>
      <c r="AL16" s="193">
        <f>AL15+'AER FD methodology and inputs'!$B$9</f>
        <v>108.06099234668909</v>
      </c>
    </row>
    <row r="17" spans="2:38">
      <c r="B17" s="5" t="s">
        <v>11</v>
      </c>
      <c r="C17" s="11">
        <v>84.8</v>
      </c>
      <c r="D17" s="12">
        <v>84.38</v>
      </c>
      <c r="E17" s="12">
        <v>84.74</v>
      </c>
      <c r="F17" s="12">
        <v>82.93</v>
      </c>
      <c r="G17" s="12">
        <v>81.63</v>
      </c>
      <c r="H17" s="25">
        <v>72.38</v>
      </c>
      <c r="I17" s="43">
        <f>H17*(1+'Master Data'!J$3)</f>
        <v>74.153309999999991</v>
      </c>
      <c r="J17" s="58">
        <f>J46*'Master Data'!$K$4</f>
        <v>70.657648682264835</v>
      </c>
      <c r="K17" s="64">
        <f>K46*'Master Data'!$L$4</f>
        <v>72.743466004247722</v>
      </c>
      <c r="L17" s="64">
        <f>L46*'Master Data'!$M$4</f>
        <v>74.890856757866402</v>
      </c>
      <c r="M17" s="64">
        <f>M46*'Master Data'!$N$4</f>
        <v>77.101638593901455</v>
      </c>
      <c r="N17" s="61">
        <f>N46*'Master Data'!$O$4</f>
        <v>79.377682820275339</v>
      </c>
      <c r="AE17" s="36" t="s">
        <v>94</v>
      </c>
      <c r="AF17" s="36" t="str">
        <f>IF(J17&lt;VLOOKUP(AE17,'AER methodology and inputs'!$A$18:$C$22,3,FALSE),"approved","not approved")</f>
        <v>approved</v>
      </c>
      <c r="AG17" s="36" t="str">
        <f>IF(J17&lt;VLOOKUP(AE17,'AER methodology and inputs'!$A$18:$C$22,3,FALSE),"N/A",VLOOKUP(AE17,'AER methodology and inputs'!$A$18:$C$22,3,FALSE))</f>
        <v>N/A</v>
      </c>
      <c r="AH17" s="171">
        <f>J17*(1+'AER methodology and inputs'!$B$7-'AER methodology and inputs'!$B$5)+IF(AE17="Field Worker",'AER methodology and inputs'!$B$8,0)</f>
        <v>109.86625010516796</v>
      </c>
      <c r="AI17" s="40">
        <f t="shared" si="0"/>
        <v>109.86625010516796</v>
      </c>
      <c r="AJ17" s="36" t="str">
        <f t="shared" si="1"/>
        <v>Accept AER's draft decision</v>
      </c>
      <c r="AL17" s="193">
        <f>J17*(1+'AER FD methodology and inputs'!$B$8-'AER FD methodology and inputs'!$B$6)+IF(AE17="Field Worker",'AER FD methodology and inputs'!$B$9,0)</f>
        <v>110.02508651160568</v>
      </c>
    </row>
    <row r="18" spans="2:38">
      <c r="B18" s="5" t="s">
        <v>12</v>
      </c>
      <c r="C18" s="11">
        <v>51.09</v>
      </c>
      <c r="D18" s="12">
        <v>50.89</v>
      </c>
      <c r="E18" s="12">
        <v>51.06</v>
      </c>
      <c r="F18" s="12">
        <v>50.48</v>
      </c>
      <c r="G18" s="12">
        <v>49.87</v>
      </c>
      <c r="H18" s="25">
        <v>48.42</v>
      </c>
      <c r="I18" s="43">
        <f>H18*(1+'Master Data'!J$3)</f>
        <v>49.606290000000001</v>
      </c>
      <c r="J18" s="58">
        <f>J47*'Master Data'!$K$4</f>
        <v>51.3677456536672</v>
      </c>
      <c r="K18" s="64">
        <f>K47*'Master Data'!$L$4</f>
        <v>52.884124073750733</v>
      </c>
      <c r="L18" s="64">
        <f>L47*'Master Data'!$M$4</f>
        <v>54.445266060614046</v>
      </c>
      <c r="M18" s="64">
        <f>M47*'Master Data'!$N$4</f>
        <v>56.052493036986668</v>
      </c>
      <c r="N18" s="61">
        <f>N47*'Master Data'!$O$4</f>
        <v>57.707165434063157</v>
      </c>
      <c r="AE18" s="36" t="s">
        <v>100</v>
      </c>
      <c r="AF18" s="36" t="str">
        <f>IF(J18&lt;VLOOKUP(AE18,'AER methodology and inputs'!$A$18:$C$22,3,FALSE),"approved","not approved")</f>
        <v>approved</v>
      </c>
      <c r="AG18" s="36" t="str">
        <f>IF(J18&lt;VLOOKUP(AE18,'AER methodology and inputs'!$A$18:$C$22,3,FALSE),"N/A",VLOOKUP(AE18,'AER methodology and inputs'!$A$18:$C$22,3,FALSE))</f>
        <v>N/A</v>
      </c>
      <c r="AH18" s="171">
        <f>J18*(1+'AER methodology and inputs'!$B$7-'AER methodology and inputs'!$B$5)+IF(AE18="Field Worker",'AER methodology and inputs'!$B$8,0)</f>
        <v>99.872196380361601</v>
      </c>
      <c r="AI18" s="40">
        <f t="shared" si="0"/>
        <v>99.872196380361601</v>
      </c>
      <c r="AJ18" s="36" t="str">
        <f t="shared" si="1"/>
        <v>Accept AER's draft decision</v>
      </c>
      <c r="AL18" s="193">
        <f>J18*(1+'AER FD methodology and inputs'!$B$8-'AER FD methodology and inputs'!$B$6)+IF(AE18="Field Worker",'AER FD methodology and inputs'!$B$9,0)</f>
        <v>99.987669627470709</v>
      </c>
    </row>
    <row r="19" spans="2:38">
      <c r="B19" s="5" t="s">
        <v>13</v>
      </c>
      <c r="C19" s="11">
        <v>46.55</v>
      </c>
      <c r="D19" s="12">
        <v>46.45</v>
      </c>
      <c r="E19" s="12">
        <v>46.55</v>
      </c>
      <c r="F19" s="12">
        <v>45.99</v>
      </c>
      <c r="G19" s="12">
        <v>45.47</v>
      </c>
      <c r="H19" s="25">
        <v>48.23</v>
      </c>
      <c r="I19" s="43">
        <f>H19*(1+'Master Data'!J$3)</f>
        <v>49.411634999999997</v>
      </c>
      <c r="J19" s="58">
        <f>J48*'Master Data'!$K$4</f>
        <v>47.622418075685118</v>
      </c>
      <c r="K19" s="64">
        <f>K48*'Master Data'!$L$4</f>
        <v>49.028234238400238</v>
      </c>
      <c r="L19" s="64">
        <f>L48*'Master Data'!$M$4</f>
        <v>50.475550164529515</v>
      </c>
      <c r="M19" s="64">
        <f>M48*'Master Data'!$N$4</f>
        <v>51.965590929163938</v>
      </c>
      <c r="N19" s="61">
        <f>N48*'Master Data'!$O$4</f>
        <v>53.499617771672398</v>
      </c>
      <c r="AE19" s="36" t="s">
        <v>100</v>
      </c>
      <c r="AF19" s="36" t="str">
        <f>IF(J19&lt;VLOOKUP(AE19,'AER methodology and inputs'!$A$18:$C$22,3,FALSE),"approved","not approved")</f>
        <v>approved</v>
      </c>
      <c r="AG19" s="36" t="str">
        <f>IF(J19&lt;VLOOKUP(AE19,'AER methodology and inputs'!$A$18:$C$22,3,FALSE),"N/A",VLOOKUP(AE19,'AER methodology and inputs'!$A$18:$C$22,3,FALSE))</f>
        <v>N/A</v>
      </c>
      <c r="AH19" s="171">
        <f>J19*(1+'AER methodology and inputs'!$B$7-'AER methodology and inputs'!$B$5)+IF(AE19="Field Worker",'AER methodology and inputs'!$B$8,0)</f>
        <v>94.048550899902168</v>
      </c>
      <c r="AI19" s="40">
        <f t="shared" si="0"/>
        <v>94.048550899902168</v>
      </c>
      <c r="AJ19" s="36" t="str">
        <f t="shared" si="1"/>
        <v>Accept AER's draft decision</v>
      </c>
      <c r="AL19" s="193">
        <f>J19*(1+'AER FD methodology and inputs'!$B$8-'AER FD methodology and inputs'!$B$6)+IF(AE19="Field Worker",'AER FD methodology and inputs'!$B$9,0)</f>
        <v>94.155604755982651</v>
      </c>
    </row>
    <row r="20" spans="2:38">
      <c r="B20" s="5" t="s">
        <v>14</v>
      </c>
      <c r="C20" s="11">
        <v>50.76</v>
      </c>
      <c r="D20" s="12">
        <v>50.63</v>
      </c>
      <c r="E20" s="12">
        <v>50.75</v>
      </c>
      <c r="F20" s="12">
        <v>50.13</v>
      </c>
      <c r="G20" s="12">
        <v>49.54</v>
      </c>
      <c r="H20" s="25">
        <v>50.22</v>
      </c>
      <c r="I20" s="43">
        <f>H20*(1+'Master Data'!J$3)</f>
        <v>51.450389999999999</v>
      </c>
      <c r="J20" s="58">
        <f>J49*'Master Data'!$K$4</f>
        <v>0</v>
      </c>
      <c r="K20" s="64">
        <f>K49*'Master Data'!$L$4</f>
        <v>0</v>
      </c>
      <c r="L20" s="64">
        <f>L49*'Master Data'!$M$4</f>
        <v>0</v>
      </c>
      <c r="M20" s="64">
        <f>M49*'Master Data'!$N$4</f>
        <v>0</v>
      </c>
      <c r="N20" s="61">
        <f>N49*'Master Data'!$O$4</f>
        <v>0</v>
      </c>
      <c r="AH20" s="171"/>
      <c r="AI20" s="40">
        <f t="shared" si="0"/>
        <v>0</v>
      </c>
      <c r="AL20" s="187"/>
    </row>
    <row r="21" spans="2:38">
      <c r="B21" s="5" t="s">
        <v>15</v>
      </c>
      <c r="C21" s="11">
        <v>76.099999999999994</v>
      </c>
      <c r="D21" s="12">
        <v>75.790000000000006</v>
      </c>
      <c r="E21" s="12">
        <v>76.92</v>
      </c>
      <c r="F21" s="12">
        <v>75.86</v>
      </c>
      <c r="G21" s="12">
        <v>74.59</v>
      </c>
      <c r="H21" s="25">
        <v>86.06</v>
      </c>
      <c r="I21" s="43">
        <f>H21*(1+'Master Data'!J$3)</f>
        <v>88.168469999999999</v>
      </c>
      <c r="J21" s="58">
        <f>J50*'Master Data'!$K$4</f>
        <v>87.243842909434946</v>
      </c>
      <c r="K21" s="64">
        <f>K50*'Master Data'!$L$4</f>
        <v>89.819285514313592</v>
      </c>
      <c r="L21" s="64">
        <f>L50*'Master Data'!$M$4</f>
        <v>92.470755313660391</v>
      </c>
      <c r="M21" s="64">
        <f>M50*'Master Data'!$N$4</f>
        <v>95.200496634057416</v>
      </c>
      <c r="N21" s="61">
        <f>N50*'Master Data'!$O$4</f>
        <v>98.010820054719602</v>
      </c>
      <c r="AE21" s="36" t="s">
        <v>83</v>
      </c>
      <c r="AF21" s="36" t="str">
        <f>IF(J21&lt;VLOOKUP(AE21,'AER methodology and inputs'!$A$18:$C$22,3,FALSE),"approved","not approved")</f>
        <v>approved</v>
      </c>
      <c r="AG21" s="181" t="str">
        <f>IF(J21&lt;VLOOKUP(AE21,'AER methodology and inputs'!$A$18:$C$22,3,FALSE),"N/A",VLOOKUP(AE21,'AER methodology and inputs'!$A$18:$C$22,3,FALSE))</f>
        <v>N/A</v>
      </c>
      <c r="AH21" s="171">
        <f>J21*(1+'AER methodology and inputs'!$B$7-'AER methodology and inputs'!$B$5)+IF(AE21="Field Worker",'AER methodology and inputs'!$B$8,0)</f>
        <v>135.65628129414176</v>
      </c>
      <c r="AI21" s="40">
        <f t="shared" si="0"/>
        <v>135.65628129414176</v>
      </c>
      <c r="AJ21" s="36" t="str">
        <f t="shared" si="1"/>
        <v>Accept AER's draft decision</v>
      </c>
      <c r="AL21" s="193">
        <f>J21*(1+'AER FD methodology and inputs'!$B$8-'AER FD methodology and inputs'!$B$6)+IF(AE21="Field Worker",'AER FD methodology and inputs'!$B$9,0)</f>
        <v>135.85240299858549</v>
      </c>
    </row>
    <row r="22" spans="2:38">
      <c r="B22" s="45" t="s">
        <v>59</v>
      </c>
      <c r="C22" s="11"/>
      <c r="D22" s="12"/>
      <c r="E22" s="12"/>
      <c r="F22" s="12"/>
      <c r="G22" s="12"/>
      <c r="H22" s="25"/>
      <c r="I22" s="43"/>
      <c r="J22" s="58">
        <f>J51*'Master Data'!$K$4</f>
        <v>71.597082217904884</v>
      </c>
      <c r="K22" s="64">
        <f>K51*'Master Data'!$L$4</f>
        <v>73.710631664831539</v>
      </c>
      <c r="L22" s="64">
        <f>L51*'Master Data'!$M$4</f>
        <v>75.88657319710893</v>
      </c>
      <c r="M22" s="64">
        <f>M51*'Master Data'!$N$4</f>
        <v>78.126748632216248</v>
      </c>
      <c r="N22" s="61">
        <f>N51*'Master Data'!$O$4</f>
        <v>80.433054158176702</v>
      </c>
      <c r="AE22" s="36" t="s">
        <v>101</v>
      </c>
      <c r="AF22" s="36" t="str">
        <f>IF(J22&lt;VLOOKUP(AE22,'AER methodology and inputs'!$A$18:$C$22,3,FALSE),"approved","not approved")</f>
        <v>not approved</v>
      </c>
      <c r="AG22" s="181">
        <f>IF(J22&lt;VLOOKUP(AE22,'AER methodology and inputs'!$A$18:$C$22,3,FALSE),"N/A",VLOOKUP(AE22,'AER methodology and inputs'!$A$18:$C$22,3,FALSE))</f>
        <v>57.494912584259851</v>
      </c>
      <c r="AH22" s="172">
        <f>AG22*(1+'AER methodology and inputs'!B7-'AER methodology and inputs'!B5)</f>
        <v>89.399386528730815</v>
      </c>
      <c r="AI22" s="171">
        <f>J22*(1+'AER methodology and inputs'!$B$7-'AER methodology and inputs'!$B$5)+IF(AE22="Field Worker",'AER methodology and inputs'!$B$8,0)</f>
        <v>111.32698424660448</v>
      </c>
      <c r="AJ22" s="36" t="str">
        <f t="shared" si="1"/>
        <v xml:space="preserve"> -  </v>
      </c>
      <c r="AK22" s="36" t="s">
        <v>119</v>
      </c>
      <c r="AL22" s="193">
        <f>'AER FD methodology and inputs'!B18</f>
        <v>101.43002595473166</v>
      </c>
    </row>
    <row r="23" spans="2:38">
      <c r="B23" s="45" t="s">
        <v>83</v>
      </c>
      <c r="C23" s="11"/>
      <c r="D23" s="12"/>
      <c r="E23" s="12"/>
      <c r="F23" s="12"/>
      <c r="G23" s="12"/>
      <c r="H23" s="25"/>
      <c r="I23" s="43"/>
      <c r="J23" s="58">
        <f>J52*'Master Data'!$K$4</f>
        <v>83.7940747411606</v>
      </c>
      <c r="K23" s="64">
        <f>K52*'Master Data'!$L$4</f>
        <v>86.267680017223384</v>
      </c>
      <c r="L23" s="64">
        <f>L52*'Master Data'!$M$4</f>
        <v>88.814306244715809</v>
      </c>
      <c r="M23" s="64">
        <f>M52*'Master Data'!$N$4</f>
        <v>91.436109005775123</v>
      </c>
      <c r="N23" s="61">
        <f>N52*'Master Data'!$O$4</f>
        <v>94.135307515431037</v>
      </c>
      <c r="AE23" s="36" t="s">
        <v>83</v>
      </c>
      <c r="AF23" s="36" t="str">
        <f>IF(J23&lt;VLOOKUP(AE23,'AER methodology and inputs'!$A$18:$C$22,3,FALSE),"approved","not approved")</f>
        <v>approved</v>
      </c>
      <c r="AG23" s="181" t="str">
        <f>IF(J23&lt;VLOOKUP(AE23,'AER methodology and inputs'!$A$18:$C$22,3,FALSE),"N/A",VLOOKUP(AE23,'AER methodology and inputs'!$A$18:$C$22,3,FALSE))</f>
        <v>N/A</v>
      </c>
      <c r="AH23" s="171">
        <f>J23*(1+'AER methodology and inputs'!$B$7-'AER methodology and inputs'!$B$5)+IF(AE23="Field Worker",'AER methodology and inputs'!$B$8,0)</f>
        <v>130.29220395150571</v>
      </c>
      <c r="AI23" s="40">
        <f t="shared" si="0"/>
        <v>130.29220395150571</v>
      </c>
      <c r="AJ23" s="36" t="str">
        <f t="shared" si="1"/>
        <v>Accept AER's draft decision</v>
      </c>
      <c r="AL23" s="193">
        <f>J23*(1+'AER FD methodology and inputs'!$B$8-'AER FD methodology and inputs'!$B$6)+IF(AE23="Field Worker",'AER FD methodology and inputs'!$B$9,0)</f>
        <v>130.48057067415891</v>
      </c>
    </row>
    <row r="24" spans="2:38" ht="15.75" thickBot="1">
      <c r="B24" s="45" t="s">
        <v>84</v>
      </c>
      <c r="C24" s="13"/>
      <c r="D24" s="14"/>
      <c r="E24" s="14"/>
      <c r="F24" s="14"/>
      <c r="G24" s="14"/>
      <c r="H24" s="26"/>
      <c r="I24" s="44"/>
      <c r="J24" s="59">
        <f>J53*'Master Data'!$K$4</f>
        <v>96.455569348943726</v>
      </c>
      <c r="K24" s="65">
        <f>K53*'Master Data'!$L$4</f>
        <v>99.302942578903</v>
      </c>
      <c r="L24" s="65">
        <f>L53*'Master Data'!$M$4</f>
        <v>102.23437040897933</v>
      </c>
      <c r="M24" s="65">
        <f>M53*'Master Data'!$N$4</f>
        <v>105.25233413517091</v>
      </c>
      <c r="N24" s="62">
        <f>N53*'Master Data'!$O$4</f>
        <v>108.35938830145786</v>
      </c>
      <c r="AE24" s="36" t="s">
        <v>97</v>
      </c>
      <c r="AF24" s="36" t="str">
        <f>IF(J24&lt;VLOOKUP(AE24,'AER methodology and inputs'!$A$18:$C$22,3,FALSE),"approved","not approved")</f>
        <v>approved</v>
      </c>
      <c r="AG24" s="181" t="str">
        <f>IF(J24&lt;VLOOKUP(AE24,'AER methodology and inputs'!$A$18:$C$22,3,FALSE),"N/A",VLOOKUP(AE24,'AER methodology and inputs'!$A$18:$C$22,3,FALSE))</f>
        <v>N/A</v>
      </c>
      <c r="AH24" s="171">
        <f>J24*(1+'AER methodology and inputs'!$B$7-'AER methodology and inputs'!$B$5)+IF(AE24="Field Worker",'AER methodology and inputs'!$B$8,0)</f>
        <v>149.97968236646599</v>
      </c>
      <c r="AI24" s="40">
        <f t="shared" si="0"/>
        <v>149.97968236646599</v>
      </c>
      <c r="AJ24" s="36" t="str">
        <f t="shared" si="1"/>
        <v>Accept AER's draft decision</v>
      </c>
      <c r="AL24" s="193">
        <f>J24*(1+'AER FD methodology and inputs'!$B$8-'AER FD methodology and inputs'!$B$6)+IF(AE24="Field Worker",'AER FD methodology and inputs'!$B$9,0)</f>
        <v>150.19651177279374</v>
      </c>
    </row>
    <row r="25" spans="2:38" ht="15.75" thickBot="1"/>
    <row r="26" spans="2:38" ht="15.75" thickBot="1">
      <c r="B26" s="5" t="s">
        <v>88</v>
      </c>
      <c r="C26" s="27">
        <f>AVERAGE(C4:C24)</f>
        <v>64.037333333333336</v>
      </c>
      <c r="D26" s="28">
        <f t="shared" ref="D26:M26" si="5">AVERAGE(D4:D24)</f>
        <v>63.580666666666659</v>
      </c>
      <c r="E26" s="28">
        <f t="shared" si="5"/>
        <v>63.637333333333324</v>
      </c>
      <c r="F26" s="28">
        <f t="shared" si="5"/>
        <v>62.613333333333337</v>
      </c>
      <c r="G26" s="29">
        <f t="shared" si="5"/>
        <v>61.916000000000011</v>
      </c>
      <c r="H26" s="30">
        <f t="shared" si="5"/>
        <v>62.220714285714294</v>
      </c>
      <c r="I26" s="30">
        <f>AVERAGE(I4:I24)</f>
        <v>63.745121785714282</v>
      </c>
      <c r="J26" s="124">
        <f>AVERAGE(J4:J24)</f>
        <v>65.074841729784481</v>
      </c>
      <c r="K26" s="125">
        <f t="shared" si="5"/>
        <v>66.995854311389806</v>
      </c>
      <c r="L26" s="125">
        <f t="shared" si="5"/>
        <v>68.973575280454739</v>
      </c>
      <c r="M26" s="125">
        <f t="shared" si="5"/>
        <v>71.009678671412516</v>
      </c>
      <c r="N26" s="126">
        <f>AVERAGE(N4:N24)</f>
        <v>73.105887936276531</v>
      </c>
    </row>
    <row r="27" spans="2:38">
      <c r="B27" s="135" t="s">
        <v>71</v>
      </c>
      <c r="C27" s="137">
        <f t="shared" ref="C27:G27" si="6">C26</f>
        <v>64.037333333333336</v>
      </c>
      <c r="D27" s="137">
        <f t="shared" si="6"/>
        <v>63.580666666666659</v>
      </c>
      <c r="E27" s="137">
        <f t="shared" si="6"/>
        <v>63.637333333333324</v>
      </c>
      <c r="F27" s="137">
        <f t="shared" si="6"/>
        <v>62.613333333333337</v>
      </c>
      <c r="G27" s="137">
        <f t="shared" si="6"/>
        <v>61.916000000000011</v>
      </c>
      <c r="H27" s="137">
        <f>H26</f>
        <v>62.220714285714294</v>
      </c>
      <c r="I27" s="138"/>
      <c r="J27" s="137"/>
      <c r="K27" s="138"/>
      <c r="L27" s="138"/>
      <c r="M27" s="138"/>
      <c r="N27" s="138"/>
    </row>
    <row r="28" spans="2:38">
      <c r="B28" s="135" t="s">
        <v>73</v>
      </c>
      <c r="C28" s="139"/>
      <c r="D28" s="139"/>
      <c r="E28" s="139"/>
      <c r="F28" s="139"/>
      <c r="G28" s="139"/>
      <c r="H28" s="136">
        <f t="shared" ref="H28:I28" si="7">H26</f>
        <v>62.220714285714294</v>
      </c>
      <c r="I28" s="136">
        <f t="shared" si="7"/>
        <v>63.745121785714282</v>
      </c>
      <c r="J28" s="136">
        <f>J26</f>
        <v>65.074841729784481</v>
      </c>
      <c r="K28" s="139"/>
      <c r="L28" s="139"/>
      <c r="M28" s="139"/>
      <c r="N28" s="139"/>
    </row>
    <row r="29" spans="2:38">
      <c r="B29" s="135" t="s">
        <v>72</v>
      </c>
      <c r="C29" s="139"/>
      <c r="D29" s="139"/>
      <c r="E29" s="140"/>
      <c r="F29" s="139"/>
      <c r="G29" s="139"/>
      <c r="H29" s="136"/>
      <c r="I29" s="139"/>
      <c r="J29" s="136">
        <f>J26</f>
        <v>65.074841729784481</v>
      </c>
      <c r="K29" s="136">
        <f t="shared" ref="K29:N29" si="8">K26</f>
        <v>66.995854311389806</v>
      </c>
      <c r="L29" s="136">
        <f t="shared" si="8"/>
        <v>68.973575280454739</v>
      </c>
      <c r="M29" s="136">
        <f t="shared" si="8"/>
        <v>71.009678671412516</v>
      </c>
      <c r="N29" s="136">
        <f t="shared" si="8"/>
        <v>73.105887936276531</v>
      </c>
    </row>
    <row r="31" spans="2:38">
      <c r="J31" s="46"/>
      <c r="K31" s="46"/>
      <c r="L31" s="46"/>
      <c r="M31" s="46"/>
      <c r="N31" s="46"/>
    </row>
    <row r="33" spans="2:16" ht="15.75" thickBot="1">
      <c r="B33" s="56" t="s">
        <v>70</v>
      </c>
      <c r="C33" s="31"/>
      <c r="P33" s="36" t="s">
        <v>85</v>
      </c>
    </row>
    <row r="34" spans="2:16" ht="15.75" thickBot="1">
      <c r="C34" s="202" t="s">
        <v>41</v>
      </c>
      <c r="D34" s="203"/>
      <c r="E34" s="203"/>
      <c r="F34" s="203"/>
      <c r="G34" s="203"/>
      <c r="H34" s="34" t="s">
        <v>49</v>
      </c>
      <c r="I34" s="67" t="s">
        <v>67</v>
      </c>
      <c r="J34" s="204" t="s">
        <v>69</v>
      </c>
      <c r="K34" s="205"/>
      <c r="L34" s="205"/>
      <c r="M34" s="205"/>
      <c r="N34" s="206"/>
    </row>
    <row r="35" spans="2:16" ht="15.75" thickBot="1">
      <c r="B35" s="1" t="s">
        <v>1</v>
      </c>
      <c r="C35" s="147" t="str">
        <f>'Master Data'!D2</f>
        <v>2012-13</v>
      </c>
      <c r="D35" s="148" t="str">
        <f>'Master Data'!E2</f>
        <v>2013-14</v>
      </c>
      <c r="E35" s="148" t="str">
        <f>'Master Data'!F2</f>
        <v>2014-15</v>
      </c>
      <c r="F35" s="148" t="str">
        <f>'Master Data'!G2</f>
        <v>2015-16</v>
      </c>
      <c r="G35" s="149" t="str">
        <f>'Master Data'!H2</f>
        <v>2016-17</v>
      </c>
      <c r="H35" s="150" t="str">
        <f>'Master Data'!I2</f>
        <v>2017-18</v>
      </c>
      <c r="I35" s="151" t="str">
        <f>'Master Data'!J2</f>
        <v>2018-19</v>
      </c>
      <c r="J35" s="147" t="str">
        <f>'Master Data'!K2</f>
        <v>2019-20</v>
      </c>
      <c r="K35" s="148" t="str">
        <f>'Master Data'!L2</f>
        <v>2020-21</v>
      </c>
      <c r="L35" s="148" t="str">
        <f>'Master Data'!M2</f>
        <v>2021-22</v>
      </c>
      <c r="M35" s="148" t="str">
        <f>'Master Data'!N2</f>
        <v>2022-23</v>
      </c>
      <c r="N35" s="152" t="str">
        <f>'Master Data'!O2</f>
        <v>2023-24</v>
      </c>
    </row>
    <row r="36" spans="2:16">
      <c r="B36" s="5" t="s">
        <v>2</v>
      </c>
      <c r="C36" s="153">
        <f>C4/('Master Data'!$D$4)</f>
        <v>89.29066041334616</v>
      </c>
      <c r="D36" s="154">
        <f>D4/('Master Data'!$E$4)</f>
        <v>83.10232641886391</v>
      </c>
      <c r="E36" s="154">
        <f>E4/('Master Data'!$F$4)</f>
        <v>79.420068103241576</v>
      </c>
      <c r="F36" s="154">
        <f>F4/('Master Data'!$G$4)</f>
        <v>75.093505971349757</v>
      </c>
      <c r="G36" s="154">
        <f>G4/('Master Data'!$H$4)</f>
        <v>75.094557825095137</v>
      </c>
      <c r="H36" s="155"/>
      <c r="I36" s="156"/>
      <c r="J36" s="157"/>
      <c r="K36" s="158"/>
      <c r="L36" s="158"/>
      <c r="M36" s="158"/>
      <c r="N36" s="159"/>
    </row>
    <row r="37" spans="2:16">
      <c r="B37" s="5" t="s">
        <v>3</v>
      </c>
      <c r="C37" s="11">
        <f>C5/('Master Data'!$D$4)</f>
        <v>68.674638450463164</v>
      </c>
      <c r="D37" s="12">
        <f>D5/('Master Data'!$E$4)</f>
        <v>66.398064175984942</v>
      </c>
      <c r="E37" s="12">
        <f>E5/('Master Data'!$F$4)</f>
        <v>65.886018141538486</v>
      </c>
      <c r="F37" s="12">
        <f>F5/('Master Data'!$G$4)</f>
        <v>64.00234330786617</v>
      </c>
      <c r="G37" s="12">
        <f>G5/('Master Data'!$H$4)</f>
        <v>61.654040128720013</v>
      </c>
      <c r="H37" s="25">
        <f>H5/('Master Data'!$I$4)</f>
        <v>62.080984110712457</v>
      </c>
      <c r="I37" s="43">
        <f>I5</f>
        <v>62.04372</v>
      </c>
      <c r="J37" s="58">
        <f>Comparison!K6</f>
        <v>58.190013322344669</v>
      </c>
      <c r="K37" s="64">
        <f>Comparison!L6</f>
        <v>58.475144387624155</v>
      </c>
      <c r="L37" s="64">
        <f>Comparison!M6</f>
        <v>58.761672595123507</v>
      </c>
      <c r="M37" s="64">
        <f>Comparison!N6</f>
        <v>59.049604790839609</v>
      </c>
      <c r="N37" s="61">
        <f>Comparison!O6</f>
        <v>59.338947854314718</v>
      </c>
      <c r="O37" s="39"/>
    </row>
    <row r="38" spans="2:16">
      <c r="B38" s="5" t="s">
        <v>4</v>
      </c>
      <c r="C38" s="11">
        <f>C6/('Master Data'!$D$4)</f>
        <v>77.011916753910057</v>
      </c>
      <c r="D38" s="12">
        <f>D6/('Master Data'!$E$4)</f>
        <v>74.446982616448068</v>
      </c>
      <c r="E38" s="12">
        <f>E6/('Master Data'!$F$4)</f>
        <v>73.512520571726469</v>
      </c>
      <c r="F38" s="12">
        <f>F6/('Master Data'!$G$4)</f>
        <v>71.528872859755822</v>
      </c>
      <c r="G38" s="12">
        <f>G6/('Master Data'!$H$4)</f>
        <v>69.062613213899425</v>
      </c>
      <c r="H38" s="25">
        <f>H6/('Master Data'!$I$4)</f>
        <v>64.674525884161966</v>
      </c>
      <c r="I38" s="43">
        <f>I6</f>
        <v>64.635705000000002</v>
      </c>
      <c r="J38" s="58">
        <f>Comparison!K7</f>
        <v>72.295578063817359</v>
      </c>
      <c r="K38" s="64">
        <f>Comparison!L7</f>
        <v>72.649826396330056</v>
      </c>
      <c r="L38" s="64">
        <f>Comparison!M7</f>
        <v>73.005810545672063</v>
      </c>
      <c r="M38" s="64">
        <f>Comparison!N7</f>
        <v>73.363539017345843</v>
      </c>
      <c r="N38" s="61">
        <f>Comparison!O7</f>
        <v>73.723020358530832</v>
      </c>
      <c r="O38" s="39"/>
      <c r="P38" s="39"/>
    </row>
    <row r="39" spans="2:16">
      <c r="B39" s="5" t="s">
        <v>5</v>
      </c>
      <c r="C39" s="11">
        <f>C7/('Master Data'!$D$4)</f>
        <v>69.344801147879195</v>
      </c>
      <c r="D39" s="12">
        <f>D7/('Master Data'!$E$4)</f>
        <v>67.037567284953241</v>
      </c>
      <c r="E39" s="12">
        <f>E7/('Master Data'!$F$4)</f>
        <v>66.212401983058655</v>
      </c>
      <c r="F39" s="12">
        <f>F7/('Master Data'!$G$4)</f>
        <v>64.442554023454576</v>
      </c>
      <c r="G39" s="12">
        <f>G7/('Master Data'!$H$4)</f>
        <v>62.232013915507061</v>
      </c>
      <c r="H39" s="25">
        <f>H7/('Master Data'!$I$4)</f>
        <v>63.690415171706817</v>
      </c>
      <c r="I39" s="43">
        <f>I7</f>
        <v>63.652185000000003</v>
      </c>
      <c r="J39" s="58">
        <f>Comparison!K8</f>
        <v>64.152298963473029</v>
      </c>
      <c r="K39" s="64">
        <f>Comparison!L8</f>
        <v>64.466645228394043</v>
      </c>
      <c r="L39" s="64">
        <f>Comparison!M8</f>
        <v>64.782531790013167</v>
      </c>
      <c r="M39" s="64">
        <f>Comparison!N8</f>
        <v>65.099966195784219</v>
      </c>
      <c r="N39" s="61">
        <f>Comparison!O8</f>
        <v>65.418956030143562</v>
      </c>
      <c r="O39" s="39"/>
      <c r="P39" s="39"/>
    </row>
    <row r="40" spans="2:16">
      <c r="B40" s="5" t="s">
        <v>6</v>
      </c>
      <c r="C40" s="11">
        <f>C8/('Master Data'!$D$4)</f>
        <v>86.269248930080678</v>
      </c>
      <c r="D40" s="12">
        <f>D8/('Master Data'!$E$4)</f>
        <v>83.49925938305114</v>
      </c>
      <c r="E40" s="12">
        <f>E8/('Master Data'!$F$4)</f>
        <v>82.575111904603233</v>
      </c>
      <c r="F40" s="12">
        <f>F8/('Master Data'!$G$4)</f>
        <v>80.472666178905712</v>
      </c>
      <c r="G40" s="12">
        <f>G8/('Master Data'!$H$4)</f>
        <v>77.826797544452091</v>
      </c>
      <c r="H40" s="25">
        <f>H8/('Master Data'!$I$4)</f>
        <v>71.80932854946181</v>
      </c>
      <c r="I40" s="43">
        <f>I8</f>
        <v>71.766224999999991</v>
      </c>
      <c r="J40" s="58">
        <f>Comparison!K9</f>
        <v>75.786657930946291</v>
      </c>
      <c r="K40" s="64">
        <f>Comparison!L9</f>
        <v>76.158012554807925</v>
      </c>
      <c r="L40" s="64">
        <f>Comparison!M9</f>
        <v>76.531186816326482</v>
      </c>
      <c r="M40" s="64">
        <f>Comparison!N9</f>
        <v>76.906189631726477</v>
      </c>
      <c r="N40" s="61">
        <f>Comparison!O9</f>
        <v>77.283029960921922</v>
      </c>
      <c r="O40" s="39"/>
      <c r="P40" s="39"/>
    </row>
    <row r="41" spans="2:16">
      <c r="B41" s="5" t="s">
        <v>7</v>
      </c>
      <c r="C41" s="11">
        <f>C9/('Master Data'!$D$4)</f>
        <v>69.094909972571514</v>
      </c>
      <c r="D41" s="12">
        <f>D9/('Master Data'!$E$4)</f>
        <v>66.783971224500291</v>
      </c>
      <c r="E41" s="12">
        <f>E9/('Master Data'!$F$4)</f>
        <v>65.929535987074516</v>
      </c>
      <c r="F41" s="12">
        <f>F9/('Master Data'!$G$4)</f>
        <v>64.109711775082843</v>
      </c>
      <c r="G41" s="12">
        <f>G9/('Master Data'!$H$4)</f>
        <v>61.874721029129617</v>
      </c>
      <c r="H41" s="25">
        <f>H9/('Master Data'!$I$4)</f>
        <v>63.813429010763706</v>
      </c>
      <c r="I41" s="43">
        <f>I9</f>
        <v>63.775124999999996</v>
      </c>
      <c r="J41" s="58">
        <f>Comparison!K10</f>
        <v>63.947448993357874</v>
      </c>
      <c r="K41" s="64">
        <f>Comparison!L10</f>
        <v>64.260791493425316</v>
      </c>
      <c r="L41" s="64">
        <f>Comparison!M10</f>
        <v>64.575669371743089</v>
      </c>
      <c r="M41" s="64">
        <f>Comparison!N10</f>
        <v>64.892090151664618</v>
      </c>
      <c r="N41" s="61">
        <f>Comparison!O10</f>
        <v>65.21006139340777</v>
      </c>
      <c r="O41" s="39"/>
      <c r="P41" s="39"/>
    </row>
    <row r="42" spans="2:16">
      <c r="B42" s="5" t="s">
        <v>8</v>
      </c>
      <c r="C42" s="11">
        <f>C11/('Master Data'!$D$4)</f>
        <v>63.131597834547513</v>
      </c>
      <c r="D42" s="12">
        <f>D11/('Master Data'!$E$4)</f>
        <v>61.050495075129291</v>
      </c>
      <c r="E42" s="12">
        <f>E11/('Master Data'!$F$4)</f>
        <v>60.283095528775554</v>
      </c>
      <c r="F42" s="12">
        <f>F11/('Master Data'!$G$4)</f>
        <v>58.676867333918565</v>
      </c>
      <c r="G42" s="12">
        <f>G11/('Master Data'!$H$4)</f>
        <v>56.662448333740983</v>
      </c>
      <c r="H42" s="25">
        <f>H11/('Master Data'!$I$4)</f>
        <v>57.765248590466427</v>
      </c>
      <c r="I42" s="43">
        <f>I11</f>
        <v>57.730575000000002</v>
      </c>
      <c r="J42" s="58">
        <f>Comparison!K11</f>
        <v>56.76927619691606</v>
      </c>
      <c r="K42" s="64">
        <f>Comparison!L11</f>
        <v>57.047445650280942</v>
      </c>
      <c r="L42" s="64">
        <f>Comparison!M11</f>
        <v>57.326978133967316</v>
      </c>
      <c r="M42" s="64">
        <f>Comparison!N11</f>
        <v>57.607880326823754</v>
      </c>
      <c r="N42" s="61">
        <f>Comparison!O11</f>
        <v>57.890158940425188</v>
      </c>
      <c r="O42" s="39"/>
      <c r="P42" s="39"/>
    </row>
    <row r="43" spans="2:16">
      <c r="B43" s="5" t="s">
        <v>9</v>
      </c>
      <c r="C43" s="11">
        <f>C12/('Master Data'!$D$4)</f>
        <v>68.856377487050565</v>
      </c>
      <c r="D43" s="12">
        <f>D12/('Master Data'!$E$4)</f>
        <v>66.574478826734818</v>
      </c>
      <c r="E43" s="12">
        <f>E12/('Master Data'!$F$4)</f>
        <v>65.744585143546416</v>
      </c>
      <c r="F43" s="12">
        <f>F12/('Master Data'!$G$4)</f>
        <v>63.970132767701159</v>
      </c>
      <c r="G43" s="12">
        <f>G12/('Master Data'!$H$4)</f>
        <v>61.769634886077426</v>
      </c>
      <c r="H43" s="25">
        <f>H12/('Master Data'!$I$4)</f>
        <v>64.971809328549469</v>
      </c>
      <c r="I43" s="43">
        <f>I12</f>
        <v>64.932810000000003</v>
      </c>
      <c r="J43" s="58">
        <f>Comparison!K12</f>
        <v>64.282179187496439</v>
      </c>
      <c r="K43" s="64">
        <f>Comparison!L12</f>
        <v>64.597161865515162</v>
      </c>
      <c r="L43" s="64">
        <f>Comparison!M12</f>
        <v>64.913687958656183</v>
      </c>
      <c r="M43" s="64">
        <f>Comparison!N12</f>
        <v>65.231765029653587</v>
      </c>
      <c r="N43" s="61">
        <f>Comparison!O12</f>
        <v>65.55140067829889</v>
      </c>
      <c r="O43" s="39"/>
      <c r="P43" s="39"/>
    </row>
    <row r="44" spans="2:16">
      <c r="B44" s="5" t="s">
        <v>10</v>
      </c>
      <c r="C44" s="11">
        <f>C13/('Master Data'!$D$4)</f>
        <v>74.547081070193471</v>
      </c>
      <c r="D44" s="12">
        <f>D13/('Master Data'!$E$4)</f>
        <v>71.745633276840579</v>
      </c>
      <c r="E44" s="12">
        <f>E13/('Master Data'!$F$4)</f>
        <v>71.108159605861218</v>
      </c>
      <c r="F44" s="12">
        <f>F13/('Master Data'!$G$4)</f>
        <v>69.810977384288833</v>
      </c>
      <c r="G44" s="12">
        <f>G13/('Master Data'!$H$4)</f>
        <v>67.065976495907819</v>
      </c>
      <c r="H44" s="25">
        <f>H13/('Master Data'!$I$4)</f>
        <v>71.399282419272168</v>
      </c>
      <c r="I44" s="43">
        <f>I13</f>
        <v>71.356425000000002</v>
      </c>
      <c r="J44" s="58">
        <f>Comparison!K13</f>
        <v>72.014721814899588</v>
      </c>
      <c r="K44" s="64">
        <f>Comparison!L13</f>
        <v>72.367593951792585</v>
      </c>
      <c r="L44" s="64">
        <f>Comparison!M13</f>
        <v>72.722195162156368</v>
      </c>
      <c r="M44" s="64">
        <f>Comparison!N13</f>
        <v>73.07853391845093</v>
      </c>
      <c r="N44" s="61">
        <f>Comparison!O13</f>
        <v>73.436618734651333</v>
      </c>
      <c r="O44" s="39"/>
      <c r="P44" s="39"/>
    </row>
    <row r="45" spans="2:16">
      <c r="B45" s="5" t="s">
        <v>55</v>
      </c>
      <c r="C45" s="11">
        <f>C15/('Master Data'!$D$4)</f>
        <v>73.524798989389367</v>
      </c>
      <c r="D45" s="12">
        <f>D15/('Master Data'!$E$4)</f>
        <v>71.161259746231622</v>
      </c>
      <c r="E45" s="12">
        <f>E15/('Master Data'!$F$4)</f>
        <v>70.553307075276919</v>
      </c>
      <c r="F45" s="12">
        <f>F15/('Master Data'!$G$4)</f>
        <v>68.404450463750265</v>
      </c>
      <c r="G45" s="12">
        <f>G15/('Master Data'!$H$4)</f>
        <v>66.319864880237262</v>
      </c>
      <c r="H45" s="25">
        <f>H15/('Master Data'!$I$4)</f>
        <v>59.784725781650437</v>
      </c>
      <c r="I45" s="43">
        <f>I15</f>
        <v>59.748840000000001</v>
      </c>
      <c r="J45" s="58">
        <f>Comparison!K14</f>
        <v>55.199999622119471</v>
      </c>
      <c r="K45" s="64">
        <f>Comparison!L14</f>
        <v>55.470479620267852</v>
      </c>
      <c r="L45" s="64">
        <f>Comparison!M14</f>
        <v>55.742284970407162</v>
      </c>
      <c r="M45" s="64">
        <f>Comparison!N14</f>
        <v>56.01542216676215</v>
      </c>
      <c r="N45" s="61">
        <f>Comparison!O14</f>
        <v>56.289897735379277</v>
      </c>
      <c r="O45" s="39"/>
      <c r="P45" s="39"/>
    </row>
    <row r="46" spans="2:16">
      <c r="B46" s="5" t="s">
        <v>11</v>
      </c>
      <c r="C46" s="11">
        <f>C17/('Master Data'!$D$4)</f>
        <v>96.321689391321144</v>
      </c>
      <c r="D46" s="12">
        <f>D17/('Master Data'!$E$4)</f>
        <v>93.03667643921635</v>
      </c>
      <c r="E46" s="12">
        <f>E17/('Master Data'!$F$4)</f>
        <v>92.192555768064253</v>
      </c>
      <c r="F46" s="12">
        <f>F17/('Master Data'!$G$4)</f>
        <v>89.040669862797202</v>
      </c>
      <c r="G46" s="12">
        <f>G17/('Master Data'!$H$4)</f>
        <v>85.781818573502889</v>
      </c>
      <c r="H46" s="25">
        <f>H17/('Master Data'!$I$4)</f>
        <v>74.197847257816491</v>
      </c>
      <c r="I46" s="43">
        <f>I17</f>
        <v>74.153309999999991</v>
      </c>
      <c r="J46" s="58">
        <f>Comparison!K15</f>
        <v>68.967934292108183</v>
      </c>
      <c r="K46" s="64">
        <f>Comparison!L15</f>
        <v>69.30587717013951</v>
      </c>
      <c r="L46" s="64">
        <f>Comparison!M15</f>
        <v>69.645475968273189</v>
      </c>
      <c r="M46" s="64">
        <f>Comparison!N15</f>
        <v>69.986738800517728</v>
      </c>
      <c r="N46" s="61">
        <f>Comparison!O15</f>
        <v>70.329673820640252</v>
      </c>
      <c r="O46" s="39"/>
      <c r="P46" s="39"/>
    </row>
    <row r="47" spans="2:16">
      <c r="B47" s="5" t="s">
        <v>12</v>
      </c>
      <c r="C47" s="11">
        <f>C18/('Master Data'!$D$4)</f>
        <v>58.031546120313649</v>
      </c>
      <c r="D47" s="12">
        <f>D18/('Master Data'!$E$4)</f>
        <v>56.110884854132742</v>
      </c>
      <c r="E47" s="12">
        <f>E18/('Master Data'!$F$4)</f>
        <v>55.550529826733083</v>
      </c>
      <c r="F47" s="12">
        <f>F18/('Master Data'!$G$4)</f>
        <v>54.199602250982785</v>
      </c>
      <c r="G47" s="12">
        <f>G18/('Master Data'!$H$4)</f>
        <v>52.406459540127273</v>
      </c>
      <c r="H47" s="25">
        <f>H18/('Master Data'!$I$4)</f>
        <v>49.636084059456692</v>
      </c>
      <c r="I47" s="43">
        <f>I18</f>
        <v>49.606290000000001</v>
      </c>
      <c r="J47" s="58">
        <f>Comparison!K16</f>
        <v>50.139332019196878</v>
      </c>
      <c r="K47" s="64">
        <f>Comparison!L16</f>
        <v>50.385014746090938</v>
      </c>
      <c r="L47" s="64">
        <f>Comparison!M16</f>
        <v>50.631901318346777</v>
      </c>
      <c r="M47" s="64">
        <f>Comparison!N16</f>
        <v>50.879997634806671</v>
      </c>
      <c r="N47" s="61">
        <f>Comparison!O16</f>
        <v>51.129309623217218</v>
      </c>
      <c r="O47" s="39"/>
      <c r="P47" s="39"/>
    </row>
    <row r="48" spans="2:16">
      <c r="B48" s="5" t="s">
        <v>13</v>
      </c>
      <c r="C48" s="11">
        <f>C19/('Master Data'!$D$4)</f>
        <v>52.87470095714621</v>
      </c>
      <c r="D48" s="12">
        <f>D19/('Master Data'!$E$4)</f>
        <v>51.215378295823655</v>
      </c>
      <c r="E48" s="12">
        <f>E19/('Master Data'!$F$4)</f>
        <v>50.643892742546505</v>
      </c>
      <c r="F48" s="12">
        <f>F19/('Master Data'!$G$4)</f>
        <v>49.378758072953616</v>
      </c>
      <c r="G48" s="12">
        <f>G19/('Master Data'!$H$4)</f>
        <v>47.782669245830903</v>
      </c>
      <c r="H48" s="25">
        <f>H19/('Master Data'!$I$4)</f>
        <v>49.4413121476166</v>
      </c>
      <c r="I48" s="43">
        <f>I19</f>
        <v>49.411634999999997</v>
      </c>
      <c r="J48" s="58">
        <f>Comparison!K17</f>
        <v>46.48357059608113</v>
      </c>
      <c r="K48" s="64">
        <f>Comparison!L17</f>
        <v>46.711340092001926</v>
      </c>
      <c r="L48" s="64">
        <f>Comparison!M17</f>
        <v>46.940225658452732</v>
      </c>
      <c r="M48" s="64">
        <f>Comparison!N17</f>
        <v>47.170232764179147</v>
      </c>
      <c r="N48" s="61">
        <f>Comparison!O17</f>
        <v>47.401366904723623</v>
      </c>
      <c r="O48" s="39"/>
      <c r="P48" s="39"/>
    </row>
    <row r="49" spans="2:16">
      <c r="B49" s="5" t="s">
        <v>14</v>
      </c>
      <c r="C49" s="11">
        <f>C20/('Master Data'!$D$4)</f>
        <v>57.656709357352135</v>
      </c>
      <c r="D49" s="12">
        <f>D20/('Master Data'!$E$4)</f>
        <v>55.824211046664189</v>
      </c>
      <c r="E49" s="12">
        <f>E20/('Master Data'!$F$4)</f>
        <v>55.213266523828899</v>
      </c>
      <c r="F49" s="12">
        <f>F20/('Master Data'!$G$4)</f>
        <v>53.823812615724393</v>
      </c>
      <c r="G49" s="12">
        <f>G20/('Master Data'!$H$4)</f>
        <v>52.059675268055045</v>
      </c>
      <c r="H49" s="25">
        <f>H20/('Master Data'!$I$4)</f>
        <v>51.481291645310094</v>
      </c>
      <c r="I49" s="43">
        <f>I20</f>
        <v>51.450389999999999</v>
      </c>
      <c r="J49" s="58">
        <f>Comparison!K18</f>
        <v>0</v>
      </c>
      <c r="K49" s="64">
        <f>Comparison!L18</f>
        <v>0</v>
      </c>
      <c r="L49" s="64">
        <f>Comparison!M18</f>
        <v>0</v>
      </c>
      <c r="M49" s="64">
        <f>Comparison!N18</f>
        <v>0</v>
      </c>
      <c r="N49" s="61">
        <f>Comparison!O18</f>
        <v>0</v>
      </c>
      <c r="O49" s="39"/>
      <c r="P49" s="39"/>
    </row>
    <row r="50" spans="2:16" ht="15.75" thickBot="1">
      <c r="B50" s="5" t="s">
        <v>15</v>
      </c>
      <c r="C50" s="13">
        <f>C21/('Master Data'!$D$4)</f>
        <v>86.439629276881348</v>
      </c>
      <c r="D50" s="14">
        <f>D21/('Master Data'!$E$4)</f>
        <v>83.565414877082347</v>
      </c>
      <c r="E50" s="14">
        <f>E21/('Master Data'!$F$4)</f>
        <v>83.684816965771802</v>
      </c>
      <c r="F50" s="14">
        <f>F21/('Master Data'!$G$4)</f>
        <v>81.449719230577543</v>
      </c>
      <c r="G50" s="14">
        <f>G21/('Master Data'!$H$4)</f>
        <v>78.3837541026287</v>
      </c>
      <c r="H50" s="26">
        <f>H21/('Master Data'!$I$4)</f>
        <v>88.221424910302403</v>
      </c>
      <c r="I50" s="44">
        <f>I21</f>
        <v>88.168469999999999</v>
      </c>
      <c r="J50" s="59">
        <f>Comparison!K19</f>
        <v>85.157484538247871</v>
      </c>
      <c r="K50" s="65">
        <f>Comparison!L19</f>
        <v>85.574756212485283</v>
      </c>
      <c r="L50" s="65">
        <f>Comparison!M19</f>
        <v>85.994072517926455</v>
      </c>
      <c r="M50" s="65">
        <f>Comparison!N19</f>
        <v>86.41544347326429</v>
      </c>
      <c r="N50" s="62">
        <f>Comparison!O19</f>
        <v>86.838879146283276</v>
      </c>
      <c r="O50" s="39"/>
      <c r="P50" s="39"/>
    </row>
    <row r="51" spans="2:16">
      <c r="B51" s="45" t="s">
        <v>59</v>
      </c>
      <c r="C51" s="11"/>
      <c r="D51" s="12"/>
      <c r="E51" s="12"/>
      <c r="F51" s="12"/>
      <c r="G51" s="12"/>
      <c r="H51" s="25"/>
      <c r="I51" s="43"/>
      <c r="J51" s="58">
        <f>Comparison!K20</f>
        <v>69.884902116061383</v>
      </c>
      <c r="K51" s="64">
        <f>Comparison!L20</f>
        <v>70.227338136430077</v>
      </c>
      <c r="L51" s="64">
        <f>Comparison!M20</f>
        <v>70.571452093298575</v>
      </c>
      <c r="M51" s="64">
        <f>Comparison!N20</f>
        <v>70.917252208555738</v>
      </c>
      <c r="N51" s="61">
        <f>Comparison!O20</f>
        <v>71.264746744377661</v>
      </c>
      <c r="O51" s="39"/>
      <c r="P51" s="39"/>
    </row>
    <row r="52" spans="2:16">
      <c r="B52" s="45" t="s">
        <v>83</v>
      </c>
      <c r="C52" s="11"/>
      <c r="D52" s="12"/>
      <c r="E52" s="12"/>
      <c r="F52" s="12"/>
      <c r="G52" s="12"/>
      <c r="H52" s="25"/>
      <c r="I52" s="43"/>
      <c r="J52" s="58">
        <f>Comparison!K21</f>
        <v>81.790214486247535</v>
      </c>
      <c r="K52" s="64">
        <f>Comparison!L21</f>
        <v>82.190986537230145</v>
      </c>
      <c r="L52" s="64">
        <f>Comparison!M21</f>
        <v>82.593722371262572</v>
      </c>
      <c r="M52" s="64">
        <f>Comparison!N21</f>
        <v>82.998431610881752</v>
      </c>
      <c r="N52" s="61">
        <f>Comparison!O21</f>
        <v>83.405123925775058</v>
      </c>
      <c r="O52" s="39"/>
      <c r="P52" s="39"/>
    </row>
    <row r="53" spans="2:16" ht="15.75" thickBot="1">
      <c r="B53" s="45" t="s">
        <v>84</v>
      </c>
      <c r="C53" s="13"/>
      <c r="D53" s="14"/>
      <c r="E53" s="14"/>
      <c r="F53" s="14"/>
      <c r="G53" s="14"/>
      <c r="H53" s="26"/>
      <c r="I53" s="44"/>
      <c r="J53" s="59">
        <f>Comparison!K22</f>
        <v>94.148920789598563</v>
      </c>
      <c r="K53" s="65">
        <f>Comparison!L22</f>
        <v>94.61025050146759</v>
      </c>
      <c r="L53" s="65">
        <f>Comparison!M22</f>
        <v>95.073840728924779</v>
      </c>
      <c r="M53" s="65">
        <f>Comparison!N22</f>
        <v>95.539702548496507</v>
      </c>
      <c r="N53" s="62">
        <f>Comparison!O22</f>
        <v>96.007847090984129</v>
      </c>
      <c r="O53" s="39"/>
      <c r="P53" s="39"/>
    </row>
    <row r="54" spans="2:16" ht="15.75" thickBot="1">
      <c r="O54" s="39"/>
      <c r="P54" s="39"/>
    </row>
    <row r="55" spans="2:16" ht="15.75" thickBot="1">
      <c r="B55" s="5" t="s">
        <v>89</v>
      </c>
      <c r="C55" s="27">
        <f t="shared" ref="C55:N55" si="9">AVERAGE(C36:C53)</f>
        <v>72.738020410163074</v>
      </c>
      <c r="D55" s="28">
        <f t="shared" si="9"/>
        <v>70.103506902777141</v>
      </c>
      <c r="E55" s="28">
        <f t="shared" si="9"/>
        <v>69.233991058109865</v>
      </c>
      <c r="F55" s="28">
        <f t="shared" si="9"/>
        <v>67.226976273273948</v>
      </c>
      <c r="G55" s="123">
        <f t="shared" si="9"/>
        <v>65.065136332194101</v>
      </c>
      <c r="H55" s="30">
        <f t="shared" si="9"/>
        <v>63.783407776231968</v>
      </c>
      <c r="I55" s="30">
        <f t="shared" si="9"/>
        <v>63.745121785714282</v>
      </c>
      <c r="J55" s="124">
        <f t="shared" si="9"/>
        <v>63.482972525465435</v>
      </c>
      <c r="K55" s="125">
        <f t="shared" si="9"/>
        <v>63.794039090840201</v>
      </c>
      <c r="L55" s="125">
        <f t="shared" si="9"/>
        <v>64.10662988238532</v>
      </c>
      <c r="M55" s="125">
        <f t="shared" si="9"/>
        <v>64.420752368809005</v>
      </c>
      <c r="N55" s="126">
        <f t="shared" si="9"/>
        <v>64.736414055416162</v>
      </c>
      <c r="O55" s="39"/>
    </row>
    <row r="56" spans="2:16">
      <c r="B56" s="141" t="s">
        <v>71</v>
      </c>
      <c r="C56" s="142">
        <f>C55</f>
        <v>72.738020410163074</v>
      </c>
      <c r="D56" s="142">
        <f t="shared" ref="D56:H56" si="10">D55</f>
        <v>70.103506902777141</v>
      </c>
      <c r="E56" s="142">
        <f t="shared" si="10"/>
        <v>69.233991058109865</v>
      </c>
      <c r="F56" s="142">
        <f t="shared" si="10"/>
        <v>67.226976273273948</v>
      </c>
      <c r="G56" s="142">
        <f t="shared" si="10"/>
        <v>65.065136332194101</v>
      </c>
      <c r="H56" s="142">
        <f t="shared" si="10"/>
        <v>63.783407776231968</v>
      </c>
      <c r="I56" s="144"/>
      <c r="J56" s="143"/>
      <c r="K56" s="144"/>
      <c r="L56" s="144"/>
      <c r="M56" s="144"/>
      <c r="N56" s="144"/>
    </row>
    <row r="57" spans="2:16">
      <c r="B57" s="141" t="s">
        <v>73</v>
      </c>
      <c r="C57" s="145"/>
      <c r="D57" s="145"/>
      <c r="E57" s="145"/>
      <c r="F57" s="145"/>
      <c r="G57" s="145"/>
      <c r="H57" s="142">
        <f>H55</f>
        <v>63.783407776231968</v>
      </c>
      <c r="I57" s="142">
        <f t="shared" ref="I57:J57" si="11">I55</f>
        <v>63.745121785714282</v>
      </c>
      <c r="J57" s="142">
        <f t="shared" si="11"/>
        <v>63.482972525465435</v>
      </c>
      <c r="K57" s="145"/>
      <c r="L57" s="145"/>
      <c r="M57" s="145"/>
      <c r="N57" s="145"/>
    </row>
    <row r="58" spans="2:16">
      <c r="B58" s="141" t="s">
        <v>72</v>
      </c>
      <c r="C58" s="145"/>
      <c r="D58" s="145"/>
      <c r="E58" s="146"/>
      <c r="F58" s="145"/>
      <c r="G58" s="145"/>
      <c r="H58" s="142"/>
      <c r="I58" s="145"/>
      <c r="J58" s="142">
        <f>J55</f>
        <v>63.482972525465435</v>
      </c>
      <c r="K58" s="142">
        <f t="shared" ref="K58:N58" si="12">K55</f>
        <v>63.794039090840201</v>
      </c>
      <c r="L58" s="142">
        <f t="shared" si="12"/>
        <v>64.10662988238532</v>
      </c>
      <c r="M58" s="142">
        <f t="shared" si="12"/>
        <v>64.420752368809005</v>
      </c>
      <c r="N58" s="142">
        <f t="shared" si="12"/>
        <v>64.736414055416162</v>
      </c>
      <c r="P58" s="36" t="s">
        <v>87</v>
      </c>
    </row>
    <row r="60" spans="2:16">
      <c r="K60" s="40"/>
      <c r="L60" s="40"/>
      <c r="M60" s="40"/>
      <c r="N60" s="40"/>
    </row>
  </sheetData>
  <mergeCells count="5">
    <mergeCell ref="C2:G2"/>
    <mergeCell ref="J2:N2"/>
    <mergeCell ref="AJ2:AK2"/>
    <mergeCell ref="C34:G34"/>
    <mergeCell ref="J34:N34"/>
  </mergeCells>
  <pageMargins left="0.7" right="0.7" top="0.75" bottom="0.75" header="0.3" footer="0.3"/>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61"/>
  <sheetViews>
    <sheetView showGridLines="0" zoomScaleNormal="100" workbookViewId="0"/>
  </sheetViews>
  <sheetFormatPr defaultColWidth="0" defaultRowHeight="15" customHeight="1" zeroHeight="1"/>
  <cols>
    <col min="1" max="1" width="4.28515625" style="36" customWidth="1"/>
    <col min="2" max="2" width="45.7109375" style="36" customWidth="1"/>
    <col min="3" max="3" width="38.42578125" style="36" customWidth="1"/>
    <col min="4" max="4" width="44.7109375" style="36" bestFit="1" customWidth="1"/>
    <col min="5" max="5" width="10.42578125" style="36" customWidth="1"/>
    <col min="6" max="6" width="11" style="36" customWidth="1"/>
    <col min="7" max="7" width="8.140625" style="36" customWidth="1"/>
    <col min="8" max="8" width="3.140625" style="36" customWidth="1"/>
    <col min="9" max="16384" width="9.140625" style="36" hidden="1"/>
  </cols>
  <sheetData>
    <row r="1" spans="2:6"/>
    <row r="2" spans="2:6">
      <c r="B2" s="47"/>
      <c r="C2" s="47" t="s">
        <v>63</v>
      </c>
      <c r="D2" s="47"/>
      <c r="E2" s="47"/>
      <c r="F2" s="47"/>
    </row>
    <row r="3" spans="2:6"/>
    <row r="4" spans="2:6" ht="18.75">
      <c r="C4" s="36" t="s">
        <v>64</v>
      </c>
      <c r="D4" s="48" t="s">
        <v>65</v>
      </c>
    </row>
    <row r="5" spans="2:6"/>
    <row r="6" spans="2:6"/>
    <row r="7" spans="2:6"/>
    <row r="8" spans="2:6"/>
    <row r="9" spans="2:6"/>
    <row r="10" spans="2:6"/>
    <row r="11" spans="2:6"/>
    <row r="12" spans="2:6">
      <c r="C12" s="2"/>
      <c r="D12" s="2"/>
    </row>
    <row r="13" spans="2:6"/>
    <row r="14" spans="2:6"/>
    <row r="15" spans="2:6"/>
    <row r="16" spans="2:6"/>
    <row r="17" spans="2:6"/>
    <row r="18" spans="2:6"/>
    <row r="19" spans="2:6">
      <c r="C19" s="49"/>
    </row>
    <row r="20" spans="2:6">
      <c r="B20" s="50"/>
      <c r="C20" s="50"/>
      <c r="D20" s="50"/>
      <c r="E20" s="50"/>
      <c r="F20" s="50"/>
    </row>
    <row r="21" spans="2:6">
      <c r="B21" s="51"/>
      <c r="C21" s="51"/>
      <c r="D21" s="51"/>
      <c r="E21" s="51"/>
      <c r="F21" s="51"/>
    </row>
    <row r="22" spans="2:6">
      <c r="B22" s="52"/>
      <c r="C22" s="51"/>
      <c r="D22" s="51"/>
      <c r="E22" s="51"/>
      <c r="F22" s="51"/>
    </row>
    <row r="23" spans="2:6">
      <c r="B23" s="51"/>
      <c r="C23" s="51"/>
      <c r="D23" s="51"/>
      <c r="E23" s="51"/>
      <c r="F23" s="51"/>
    </row>
    <row r="24" spans="2:6">
      <c r="B24" s="53"/>
      <c r="C24" s="54"/>
      <c r="D24" s="54"/>
      <c r="E24" s="54"/>
      <c r="F24" s="54"/>
    </row>
    <row r="25" spans="2:6">
      <c r="B25" s="54"/>
      <c r="C25" s="54"/>
      <c r="D25" s="54"/>
      <c r="E25" s="54"/>
      <c r="F25" s="54"/>
    </row>
    <row r="26" spans="2:6">
      <c r="B26" s="54"/>
      <c r="C26" s="54"/>
      <c r="D26" s="54"/>
      <c r="E26" s="54"/>
      <c r="F26" s="54"/>
    </row>
    <row r="27" spans="2:6" ht="15" customHeight="1">
      <c r="B27" s="54"/>
      <c r="C27" s="54"/>
      <c r="D27" s="54"/>
      <c r="E27" s="54"/>
      <c r="F27" s="54"/>
    </row>
    <row r="28" spans="2:6">
      <c r="B28" s="51"/>
      <c r="C28" s="51"/>
      <c r="D28" s="51"/>
      <c r="E28" s="51"/>
      <c r="F28" s="51"/>
    </row>
    <row r="29" spans="2:6">
      <c r="B29" s="52"/>
      <c r="C29" s="51"/>
      <c r="D29" s="51"/>
      <c r="E29" s="51"/>
      <c r="F29" s="51"/>
    </row>
    <row r="30" spans="2:6">
      <c r="B30" s="51"/>
      <c r="C30" s="51"/>
      <c r="D30" s="51"/>
      <c r="E30" s="51"/>
      <c r="F30" s="51"/>
    </row>
    <row r="31" spans="2:6">
      <c r="B31" s="55"/>
      <c r="C31" s="55"/>
      <c r="D31" s="55"/>
      <c r="E31" s="55"/>
      <c r="F31" s="55"/>
    </row>
    <row r="32" spans="2:6">
      <c r="B32" s="55"/>
      <c r="C32" s="55"/>
      <c r="D32" s="55"/>
      <c r="E32" s="55"/>
      <c r="F32" s="55"/>
    </row>
    <row r="33" spans="2:6">
      <c r="B33" s="55"/>
      <c r="C33" s="55"/>
      <c r="D33" s="55"/>
      <c r="E33" s="55"/>
      <c r="F33" s="55"/>
    </row>
    <row r="34" spans="2:6" ht="36" customHeight="1">
      <c r="B34" s="55"/>
      <c r="C34" s="55"/>
      <c r="D34" s="55"/>
      <c r="E34" s="55"/>
      <c r="F34" s="55"/>
    </row>
    <row r="35" spans="2:6"/>
    <row r="36" spans="2:6"/>
    <row r="37" spans="2:6" hidden="1"/>
    <row r="38" spans="2:6" hidden="1"/>
    <row r="39" spans="2:6" hidden="1"/>
    <row r="40" spans="2:6" hidden="1"/>
    <row r="41" spans="2:6" hidden="1"/>
    <row r="42" spans="2:6" hidden="1"/>
    <row r="43" spans="2:6" hidden="1"/>
    <row r="44" spans="2:6" hidden="1"/>
    <row r="45" spans="2:6" hidden="1"/>
    <row r="46" spans="2:6" hidden="1"/>
    <row r="47" spans="2:6" hidden="1"/>
    <row r="48" spans="2:6" hidden="1"/>
    <row r="49" hidden="1"/>
    <row r="50" hidden="1"/>
    <row r="51" hidden="1"/>
    <row r="52" hidden="1"/>
    <row r="53" hidden="1"/>
    <row r="54" hidden="1"/>
    <row r="55" hidden="1"/>
    <row r="56" hidden="1"/>
    <row r="57" hidden="1"/>
    <row r="58" hidden="1"/>
    <row r="59" ht="15" hidden="1" customHeight="1"/>
    <row r="60" hidden="1"/>
    <row r="61" hidden="1"/>
  </sheetData>
  <pageMargins left="0.70866141732283472" right="0.70866141732283472" top="0.74803149606299213" bottom="0.74803149606299213"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66"/>
  </sheetPr>
  <dimension ref="A2:C10"/>
  <sheetViews>
    <sheetView workbookViewId="0">
      <selection activeCell="C28" sqref="C28"/>
    </sheetView>
  </sheetViews>
  <sheetFormatPr defaultRowHeight="15"/>
  <cols>
    <col min="1" max="1" width="6.5703125" style="38" customWidth="1"/>
    <col min="2" max="2" width="16" bestFit="1" customWidth="1"/>
    <col min="3" max="3" width="59" bestFit="1" customWidth="1"/>
  </cols>
  <sheetData>
    <row r="2" spans="1:3">
      <c r="A2" s="183" t="s">
        <v>120</v>
      </c>
      <c r="B2" s="184" t="s">
        <v>121</v>
      </c>
      <c r="C2" s="184" t="s">
        <v>122</v>
      </c>
    </row>
    <row r="4" spans="1:3">
      <c r="A4" s="38">
        <v>1</v>
      </c>
      <c r="B4" t="s">
        <v>123</v>
      </c>
      <c r="C4" t="s">
        <v>125</v>
      </c>
    </row>
    <row r="5" spans="1:3">
      <c r="B5" t="s">
        <v>124</v>
      </c>
    </row>
    <row r="7" spans="1:3">
      <c r="A7" s="38">
        <v>2</v>
      </c>
      <c r="B7" t="s">
        <v>126</v>
      </c>
      <c r="C7" t="s">
        <v>128</v>
      </c>
    </row>
    <row r="8" spans="1:3">
      <c r="B8" t="s">
        <v>127</v>
      </c>
    </row>
    <row r="10" spans="1:3">
      <c r="A10" s="38">
        <v>3</v>
      </c>
      <c r="B10" t="s">
        <v>131</v>
      </c>
      <c r="C10"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E28"/>
  <sheetViews>
    <sheetView workbookViewId="0">
      <selection activeCell="G35" sqref="G35"/>
    </sheetView>
  </sheetViews>
  <sheetFormatPr defaultRowHeight="15"/>
  <cols>
    <col min="1" max="1" width="43.140625" customWidth="1"/>
    <col min="2" max="2" width="29.7109375" customWidth="1"/>
    <col min="3" max="3" width="13" customWidth="1"/>
  </cols>
  <sheetData>
    <row r="1" spans="1:4">
      <c r="A1" s="165" t="s">
        <v>90</v>
      </c>
      <c r="B1" s="169"/>
    </row>
    <row r="4" spans="1:4">
      <c r="A4" s="166" t="s">
        <v>91</v>
      </c>
      <c r="B4" s="176" t="s">
        <v>50</v>
      </c>
    </row>
    <row r="5" spans="1:4">
      <c r="A5" t="s">
        <v>92</v>
      </c>
      <c r="B5" s="175">
        <v>5.5090486958922144E-2</v>
      </c>
      <c r="D5" s="180"/>
    </row>
    <row r="6" spans="1:4">
      <c r="A6" t="s">
        <v>103</v>
      </c>
      <c r="B6" s="174">
        <v>2.44995114800401E-2</v>
      </c>
    </row>
    <row r="7" spans="1:4" s="36" customFormat="1">
      <c r="A7" s="36" t="s">
        <v>111</v>
      </c>
      <c r="B7" s="4">
        <v>0.61</v>
      </c>
      <c r="D7" s="180"/>
    </row>
    <row r="8" spans="1:4" s="36" customFormat="1" ht="30">
      <c r="A8" s="178" t="s">
        <v>112</v>
      </c>
      <c r="B8" s="179">
        <v>20</v>
      </c>
      <c r="D8" s="180"/>
    </row>
    <row r="10" spans="1:4">
      <c r="A10" s="166" t="s">
        <v>93</v>
      </c>
    </row>
    <row r="11" spans="1:4">
      <c r="A11" s="167" t="s">
        <v>108</v>
      </c>
    </row>
    <row r="12" spans="1:4">
      <c r="A12" s="167" t="s">
        <v>109</v>
      </c>
    </row>
    <row r="13" spans="1:4">
      <c r="A13" s="177" t="s">
        <v>106</v>
      </c>
    </row>
    <row r="14" spans="1:4">
      <c r="A14" s="177" t="s">
        <v>113</v>
      </c>
    </row>
    <row r="15" spans="1:4">
      <c r="A15" s="167" t="s">
        <v>107</v>
      </c>
    </row>
    <row r="17" spans="1:5" ht="45">
      <c r="A17" s="166" t="s">
        <v>95</v>
      </c>
      <c r="B17" s="168" t="s">
        <v>110</v>
      </c>
      <c r="C17" s="168" t="s">
        <v>98</v>
      </c>
    </row>
    <row r="18" spans="1:5">
      <c r="A18" t="s">
        <v>101</v>
      </c>
      <c r="B18">
        <v>56.12</v>
      </c>
      <c r="C18" s="173">
        <f>B18*(1+$B$6)</f>
        <v>57.494912584259851</v>
      </c>
      <c r="E18" s="180"/>
    </row>
    <row r="19" spans="1:5">
      <c r="A19" t="s">
        <v>94</v>
      </c>
      <c r="B19">
        <v>89.79</v>
      </c>
      <c r="C19" s="173">
        <f t="shared" ref="C19:C22" si="0">B19*(1+$B$6)</f>
        <v>91.989811135792806</v>
      </c>
      <c r="E19" s="180"/>
    </row>
    <row r="20" spans="1:5">
      <c r="A20" t="s">
        <v>83</v>
      </c>
      <c r="B20">
        <v>104.75</v>
      </c>
      <c r="C20" s="173">
        <f t="shared" si="0"/>
        <v>107.31632382753421</v>
      </c>
      <c r="E20" s="180"/>
    </row>
    <row r="21" spans="1:5">
      <c r="A21" t="s">
        <v>96</v>
      </c>
      <c r="B21">
        <v>74.81</v>
      </c>
      <c r="C21" s="173">
        <f t="shared" si="0"/>
        <v>76.6428084538218</v>
      </c>
      <c r="E21" s="180"/>
    </row>
    <row r="22" spans="1:5">
      <c r="A22" t="s">
        <v>97</v>
      </c>
      <c r="B22">
        <v>123.45</v>
      </c>
      <c r="C22" s="173">
        <f t="shared" si="0"/>
        <v>126.47446469221096</v>
      </c>
      <c r="E22" s="180"/>
    </row>
    <row r="23" spans="1:5" s="36" customFormat="1">
      <c r="C23" s="173"/>
    </row>
    <row r="24" spans="1:5" s="36" customFormat="1">
      <c r="C24" s="173"/>
    </row>
    <row r="28" spans="1:5">
      <c r="A28" s="3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sheetPr>
  <dimension ref="A1:AK61"/>
  <sheetViews>
    <sheetView zoomScale="70" zoomScaleNormal="70" workbookViewId="0">
      <pane xSplit="2" ySplit="3" topLeftCell="AI4" activePane="bottomRight" state="frozen"/>
      <selection pane="topRight"/>
      <selection pane="bottomLeft"/>
      <selection pane="bottomRight" activeCell="AI10" sqref="AI10"/>
    </sheetView>
  </sheetViews>
  <sheetFormatPr defaultRowHeight="15"/>
  <cols>
    <col min="1" max="1" width="3.42578125" customWidth="1"/>
    <col min="2" max="2" width="37" customWidth="1"/>
    <col min="3" max="7" width="12.140625" customWidth="1"/>
    <col min="8" max="8" width="13.42578125" customWidth="1"/>
    <col min="9" max="14" width="12.140625" customWidth="1"/>
    <col min="31" max="31" width="44.28515625" customWidth="1"/>
    <col min="32" max="32" width="36.42578125" customWidth="1"/>
    <col min="33" max="33" width="21.28515625" style="36" customWidth="1"/>
    <col min="34" max="34" width="29.85546875" customWidth="1"/>
    <col min="35" max="35" width="23.85546875" customWidth="1"/>
    <col min="36" max="36" width="3.28515625" customWidth="1"/>
    <col min="37" max="37" width="19.7109375" customWidth="1"/>
  </cols>
  <sheetData>
    <row r="1" spans="2:37" ht="15.75" thickBot="1">
      <c r="B1" s="56" t="s">
        <v>66</v>
      </c>
      <c r="C1" s="31"/>
      <c r="P1" t="s">
        <v>86</v>
      </c>
    </row>
    <row r="2" spans="2:37" ht="45" customHeight="1" thickBot="1">
      <c r="C2" s="202" t="s">
        <v>41</v>
      </c>
      <c r="D2" s="203"/>
      <c r="E2" s="203"/>
      <c r="F2" s="203"/>
      <c r="G2" s="203"/>
      <c r="H2" s="34" t="s">
        <v>49</v>
      </c>
      <c r="I2" s="67" t="s">
        <v>67</v>
      </c>
      <c r="J2" s="204" t="s">
        <v>68</v>
      </c>
      <c r="K2" s="205"/>
      <c r="L2" s="205"/>
      <c r="M2" s="205"/>
      <c r="N2" s="206"/>
      <c r="AE2" s="170" t="s">
        <v>99</v>
      </c>
      <c r="AF2" s="165" t="s">
        <v>102</v>
      </c>
      <c r="AG2" s="170" t="s">
        <v>104</v>
      </c>
      <c r="AH2" s="170" t="s">
        <v>105</v>
      </c>
      <c r="AI2" s="182" t="s">
        <v>117</v>
      </c>
      <c r="AJ2" s="207" t="s">
        <v>129</v>
      </c>
      <c r="AK2" s="207"/>
    </row>
    <row r="3" spans="2:37">
      <c r="B3" s="1" t="s">
        <v>1</v>
      </c>
      <c r="C3" s="6" t="str">
        <f>'Master Data'!D2</f>
        <v>2012-13</v>
      </c>
      <c r="D3" s="7" t="str">
        <f>'Master Data'!E2</f>
        <v>2013-14</v>
      </c>
      <c r="E3" s="7" t="str">
        <f>'Master Data'!F2</f>
        <v>2014-15</v>
      </c>
      <c r="F3" s="7" t="str">
        <f>'Master Data'!G2</f>
        <v>2015-16</v>
      </c>
      <c r="G3" s="66" t="str">
        <f>'Master Data'!H2</f>
        <v>2016-17</v>
      </c>
      <c r="H3" s="68" t="str">
        <f>'Master Data'!I2</f>
        <v>2017-18</v>
      </c>
      <c r="I3" s="69" t="str">
        <f>'Master Data'!J2</f>
        <v>2018-19</v>
      </c>
      <c r="J3" s="6" t="str">
        <f>'Master Data'!K2</f>
        <v>2019-20</v>
      </c>
      <c r="K3" s="7" t="str">
        <f>'Master Data'!L2</f>
        <v>2020-21</v>
      </c>
      <c r="L3" s="7" t="str">
        <f>'Master Data'!M2</f>
        <v>2021-22</v>
      </c>
      <c r="M3" s="7" t="str">
        <f>'Master Data'!N2</f>
        <v>2022-23</v>
      </c>
      <c r="N3" s="8" t="str">
        <f>'Master Data'!O2</f>
        <v>2023-24</v>
      </c>
    </row>
    <row r="4" spans="2:37">
      <c r="B4" s="5" t="s">
        <v>2</v>
      </c>
      <c r="C4" s="41">
        <v>78.61</v>
      </c>
      <c r="D4" s="9">
        <v>75.37</v>
      </c>
      <c r="E4" s="9">
        <v>73</v>
      </c>
      <c r="F4" s="9">
        <v>69.94</v>
      </c>
      <c r="G4" s="9">
        <v>71.459999999999994</v>
      </c>
      <c r="H4" s="25"/>
      <c r="I4" s="43"/>
      <c r="J4" s="57"/>
      <c r="K4" s="63"/>
      <c r="L4" s="63"/>
      <c r="M4" s="63"/>
      <c r="N4" s="60"/>
    </row>
    <row r="5" spans="2:37">
      <c r="B5" s="5" t="s">
        <v>3</v>
      </c>
      <c r="C5" s="11">
        <v>60.46</v>
      </c>
      <c r="D5" s="12">
        <v>60.22</v>
      </c>
      <c r="E5" s="12">
        <v>60.56</v>
      </c>
      <c r="F5" s="12">
        <v>59.61</v>
      </c>
      <c r="G5" s="12">
        <v>58.67</v>
      </c>
      <c r="H5" s="25">
        <v>60.56</v>
      </c>
      <c r="I5" s="43">
        <f>H5*(1+'Master Data'!J$3)</f>
        <v>62.04372</v>
      </c>
      <c r="J5" s="58">
        <f>J37*'Master Data'!$K$4</f>
        <v>59.615668648742108</v>
      </c>
      <c r="K5" s="64">
        <f>K37*'Master Data'!$L$4</f>
        <v>61.375526168036401</v>
      </c>
      <c r="L5" s="64">
        <f>L37*'Master Data'!$M$4</f>
        <v>63.18733476929313</v>
      </c>
      <c r="M5" s="64">
        <f>M37*'Master Data'!$N$4</f>
        <v>65.05262805104941</v>
      </c>
      <c r="N5" s="61">
        <f>N37*'Master Data'!$O$4</f>
        <v>66.972984883747785</v>
      </c>
      <c r="AE5" t="s">
        <v>100</v>
      </c>
      <c r="AF5" t="str">
        <f>IF(J5&lt;VLOOKUP(AE5,'AER methodology and inputs'!$A$18:$C$22,3,FALSE),"approved","not approved")</f>
        <v>approved</v>
      </c>
      <c r="AG5" s="36" t="str">
        <f>IF(J5&lt;VLOOKUP(AE5,'AER methodology and inputs'!$A$18:$C$22,3,FALSE),"N/A",VLOOKUP(AE5,'AER methodology and inputs'!$A$18:$C$22,3,FALSE))</f>
        <v>N/A</v>
      </c>
      <c r="AH5" s="171">
        <f>J5*(1+'AER methodology and inputs'!$B$7-'AER methodology and inputs'!$B$5)+IF(AE5="Field Worker",'AER methodology and inputs'!$B$8,0)</f>
        <v>112.69697030823383</v>
      </c>
      <c r="AI5" s="40">
        <f>AH5</f>
        <v>112.69697030823383</v>
      </c>
      <c r="AJ5" t="str">
        <f>IF(AI5=AH5,"Accept AER's draft decision"," -  ")</f>
        <v>Accept AER's draft decision</v>
      </c>
    </row>
    <row r="6" spans="2:37">
      <c r="B6" s="5" t="s">
        <v>4</v>
      </c>
      <c r="C6" s="11">
        <v>67.8</v>
      </c>
      <c r="D6" s="12">
        <v>67.52</v>
      </c>
      <c r="E6" s="12">
        <v>67.569999999999993</v>
      </c>
      <c r="F6" s="12">
        <v>66.62</v>
      </c>
      <c r="G6" s="12">
        <v>65.72</v>
      </c>
      <c r="H6" s="25">
        <v>63.09</v>
      </c>
      <c r="I6" s="43">
        <f>H6*(1+'Master Data'!J$3)</f>
        <v>64.635705000000002</v>
      </c>
      <c r="J6" s="58">
        <f>J38*'Master Data'!$K$4</f>
        <v>74.066819726380885</v>
      </c>
      <c r="K6" s="64">
        <f>K38*'Master Data'!$L$4</f>
        <v>76.253275948044617</v>
      </c>
      <c r="L6" s="64">
        <f>L38*'Master Data'!$M$4</f>
        <v>78.504276466694677</v>
      </c>
      <c r="M6" s="64">
        <f>M38*'Master Data'!$N$4</f>
        <v>80.821726633205316</v>
      </c>
      <c r="N6" s="61">
        <f>N38*'Master Data'!$O$4</f>
        <v>83.207588044503851</v>
      </c>
      <c r="AE6" s="36" t="s">
        <v>100</v>
      </c>
      <c r="AF6" s="36" t="str">
        <f>IF(J6&lt;VLOOKUP(AE6,'AER methodology and inputs'!$A$18:$C$22,3,FALSE),"approved","not approved")</f>
        <v>approved</v>
      </c>
      <c r="AG6" s="36" t="str">
        <f>IF(J6&lt;VLOOKUP(AE6,'AER methodology and inputs'!$A$18:$C$22,3,FALSE),"N/A",VLOOKUP(AE6,'AER methodology and inputs'!$A$18:$C$22,3,FALSE))</f>
        <v>N/A</v>
      </c>
      <c r="AH6" s="171">
        <f>J6*(1+'AER methodology and inputs'!$B$7-'AER methodology and inputs'!$B$5)+IF(AE6="Field Worker",'AER methodology and inputs'!$B$8,0)</f>
        <v>135.16720259324819</v>
      </c>
      <c r="AI6" s="40">
        <f t="shared" ref="AI6:AI24" si="0">AH6</f>
        <v>135.16720259324819</v>
      </c>
      <c r="AJ6" s="36" t="str">
        <f t="shared" ref="AJ6:AJ24" si="1">IF(AI6=AH6,"Accept AER's draft decision"," -  ")</f>
        <v>Accept AER's draft decision</v>
      </c>
    </row>
    <row r="7" spans="2:37">
      <c r="B7" s="5" t="s">
        <v>5</v>
      </c>
      <c r="C7" s="11">
        <v>61.05</v>
      </c>
      <c r="D7" s="12">
        <v>60.8</v>
      </c>
      <c r="E7" s="12">
        <v>60.86</v>
      </c>
      <c r="F7" s="12">
        <v>60.02</v>
      </c>
      <c r="G7" s="12">
        <v>59.22</v>
      </c>
      <c r="H7" s="25">
        <v>62.13</v>
      </c>
      <c r="I7" s="43">
        <f>H7*(1+'Master Data'!J$3)</f>
        <v>63.652185000000003</v>
      </c>
      <c r="J7" s="58">
        <f>J39*'Master Data'!$K$4</f>
        <v>65.724030288078112</v>
      </c>
      <c r="K7" s="64">
        <f>K39*'Master Data'!$L$4</f>
        <v>67.664206948383693</v>
      </c>
      <c r="L7" s="64">
        <f>L39*'Master Data'!$M$4</f>
        <v>69.661657720710309</v>
      </c>
      <c r="M7" s="64">
        <f>M39*'Master Data'!$N$4</f>
        <v>71.718073339708553</v>
      </c>
      <c r="N7" s="61">
        <f>N39*'Master Data'!$O$4</f>
        <v>73.835194450600412</v>
      </c>
      <c r="AE7" s="36" t="s">
        <v>100</v>
      </c>
      <c r="AF7" s="36" t="str">
        <f>IF(J7&lt;VLOOKUP(AE7,'AER methodology and inputs'!$A$18:$C$22,3,FALSE),"approved","not approved")</f>
        <v>approved</v>
      </c>
      <c r="AG7" s="36" t="str">
        <f>IF(J7&lt;VLOOKUP(AE7,'AER methodology and inputs'!$A$18:$C$22,3,FALSE),"N/A",VLOOKUP(AE7,'AER methodology and inputs'!$A$18:$C$22,3,FALSE))</f>
        <v>N/A</v>
      </c>
      <c r="AH7" s="171">
        <f>J7*(1+'AER methodology and inputs'!$B$7-'AER methodology and inputs'!$B$5)+IF(AE7="Field Worker",'AER methodology and inputs'!$B$8,0)</f>
        <v>122.19491993033257</v>
      </c>
      <c r="AI7" s="40">
        <f t="shared" si="0"/>
        <v>122.19491993033257</v>
      </c>
      <c r="AJ7" s="36" t="str">
        <f t="shared" si="1"/>
        <v>Accept AER's draft decision</v>
      </c>
    </row>
    <row r="8" spans="2:37">
      <c r="B8" s="5" t="s">
        <v>6</v>
      </c>
      <c r="C8" s="11">
        <v>75.95</v>
      </c>
      <c r="D8" s="12">
        <v>75.73</v>
      </c>
      <c r="E8" s="12">
        <v>75.900000000000006</v>
      </c>
      <c r="F8" s="12">
        <v>74.95</v>
      </c>
      <c r="G8" s="12">
        <v>74.06</v>
      </c>
      <c r="H8" s="25">
        <v>70.05</v>
      </c>
      <c r="I8" s="43">
        <f>H8*(1+'Master Data'!J$3)</f>
        <v>71.766224999999991</v>
      </c>
      <c r="J8" s="58">
        <f>J40*'Master Data'!$K$4</f>
        <v>77.643431050254478</v>
      </c>
      <c r="K8" s="64">
        <f>K40*'Master Data'!$L$4</f>
        <v>79.935469017029533</v>
      </c>
      <c r="L8" s="64">
        <f>L40*'Master Data'!$M$4</f>
        <v>82.295168059185684</v>
      </c>
      <c r="M8" s="64">
        <f>M40*'Master Data'!$N$4</f>
        <v>84.724525535051242</v>
      </c>
      <c r="N8" s="61">
        <f>N40*'Master Data'!$O$4</f>
        <v>87.225597765072209</v>
      </c>
      <c r="AE8" t="s">
        <v>83</v>
      </c>
      <c r="AF8" s="36" t="str">
        <f>IF(J8&lt;VLOOKUP(AE8,'AER methodology and inputs'!$A$18:$C$22,3,FALSE),"approved","not approved")</f>
        <v>approved</v>
      </c>
      <c r="AG8" s="36" t="str">
        <f>IF(J8&lt;VLOOKUP(AE8,'AER methodology and inputs'!$A$18:$C$22,3,FALSE),"N/A",VLOOKUP(AE8,'AER methodology and inputs'!$A$18:$C$22,3,FALSE))</f>
        <v>N/A</v>
      </c>
      <c r="AH8" s="171">
        <f>J8*(1+'AER methodology and inputs'!$B$7-'AER methodology and inputs'!$B$5)+IF(AE8="Field Worker",'AER methodology and inputs'!$B$8,0)</f>
        <v>120.72850956518968</v>
      </c>
      <c r="AI8" s="40">
        <f t="shared" si="0"/>
        <v>120.72850956518968</v>
      </c>
      <c r="AJ8" s="36" t="str">
        <f t="shared" si="1"/>
        <v>Accept AER's draft decision</v>
      </c>
    </row>
    <row r="9" spans="2:37">
      <c r="B9" s="5" t="s">
        <v>7</v>
      </c>
      <c r="C9" s="11">
        <v>60.83</v>
      </c>
      <c r="D9" s="12">
        <v>60.57</v>
      </c>
      <c r="E9" s="12">
        <v>60.6</v>
      </c>
      <c r="F9" s="12">
        <v>59.71</v>
      </c>
      <c r="G9" s="12">
        <v>58.88</v>
      </c>
      <c r="H9" s="25">
        <v>62.25</v>
      </c>
      <c r="I9" s="43">
        <f>H9*(1+'Master Data'!J$3)</f>
        <v>63.775124999999996</v>
      </c>
      <c r="J9" s="58">
        <f>J41*'Master Data'!$K$4</f>
        <v>65.514161493695141</v>
      </c>
      <c r="K9" s="64">
        <f>K41*'Master Data'!$L$4</f>
        <v>67.448142816697072</v>
      </c>
      <c r="L9" s="64">
        <f>L41*'Master Data'!$M$4</f>
        <v>69.439215365053101</v>
      </c>
      <c r="M9" s="64">
        <f>M41*'Master Data'!$N$4</f>
        <v>71.489064474590222</v>
      </c>
      <c r="N9" s="61">
        <f>N41*'Master Data'!$O$4</f>
        <v>73.599425232333346</v>
      </c>
      <c r="AE9" s="36" t="s">
        <v>94</v>
      </c>
      <c r="AF9" s="36" t="str">
        <f>IF(J9&lt;VLOOKUP(AE9,'AER methodology and inputs'!$A$18:$C$22,3,FALSE),"approved","not approved")</f>
        <v>approved</v>
      </c>
      <c r="AG9" s="36" t="str">
        <f>IF(J9&lt;VLOOKUP(AE9,'AER methodology and inputs'!$A$18:$C$22,3,FALSE),"N/A",VLOOKUP(AE9,'AER methodology and inputs'!$A$18:$C$22,3,FALSE))</f>
        <v>N/A</v>
      </c>
      <c r="AH9" s="171">
        <f>J9*(1+'AER methodology and inputs'!$B$7-'AER methodology and inputs'!$B$5)+IF(AE9="Field Worker",'AER methodology and inputs'!$B$8,0)</f>
        <v>101.86859294545604</v>
      </c>
      <c r="AI9" s="40">
        <f t="shared" si="0"/>
        <v>101.86859294545604</v>
      </c>
      <c r="AJ9" s="36" t="str">
        <f t="shared" si="1"/>
        <v>Accept AER's draft decision</v>
      </c>
    </row>
    <row r="10" spans="2:37" s="36" customFormat="1">
      <c r="B10" s="5" t="s">
        <v>114</v>
      </c>
      <c r="C10" s="11"/>
      <c r="D10" s="12"/>
      <c r="E10" s="12"/>
      <c r="F10" s="12"/>
      <c r="G10" s="12"/>
      <c r="H10" s="25"/>
      <c r="I10" s="43"/>
      <c r="J10" s="58">
        <f>J9</f>
        <v>65.514161493695141</v>
      </c>
      <c r="K10" s="64">
        <f t="shared" ref="K10:N10" si="2">K9</f>
        <v>67.448142816697072</v>
      </c>
      <c r="L10" s="64">
        <f t="shared" si="2"/>
        <v>69.439215365053101</v>
      </c>
      <c r="M10" s="64">
        <f t="shared" si="2"/>
        <v>71.489064474590222</v>
      </c>
      <c r="N10" s="61">
        <f t="shared" si="2"/>
        <v>73.599425232333346</v>
      </c>
      <c r="AE10" s="36" t="s">
        <v>100</v>
      </c>
      <c r="AH10" s="171"/>
      <c r="AI10" s="171">
        <f>J10*(1+'AER methodology and inputs'!$B$7-'AER methodology and inputs'!$B$5)+IF(AE10="Field Worker",'AER methodology and inputs'!$B$8,0)</f>
        <v>121.86859294545604</v>
      </c>
      <c r="AJ10" s="36" t="str">
        <f t="shared" si="1"/>
        <v xml:space="preserve"> -  </v>
      </c>
      <c r="AK10" s="36" t="s">
        <v>118</v>
      </c>
    </row>
    <row r="11" spans="2:37">
      <c r="B11" s="5" t="s">
        <v>8</v>
      </c>
      <c r="C11" s="11">
        <v>55.58</v>
      </c>
      <c r="D11" s="12">
        <v>55.37</v>
      </c>
      <c r="E11" s="12">
        <v>55.41</v>
      </c>
      <c r="F11" s="12">
        <v>54.65</v>
      </c>
      <c r="G11" s="12">
        <v>53.92</v>
      </c>
      <c r="H11" s="25">
        <v>56.35</v>
      </c>
      <c r="I11" s="43">
        <f>H11*(1+'Master Data'!J$3)</f>
        <v>57.730575000000002</v>
      </c>
      <c r="J11" s="58">
        <f>J42*'Master Data'!$K$4</f>
        <v>58.160123463740504</v>
      </c>
      <c r="K11" s="64">
        <f>K42*'Master Data'!$L$4</f>
        <v>59.877013216396286</v>
      </c>
      <c r="L11" s="64">
        <f>L42*'Master Data'!$M$4</f>
        <v>61.644585640394951</v>
      </c>
      <c r="M11" s="64">
        <f>M42*'Master Data'!$N$4</f>
        <v>63.464336890728696</v>
      </c>
      <c r="N11" s="61">
        <f>N42*'Master Data'!$O$4</f>
        <v>65.337807288959851</v>
      </c>
      <c r="AE11" s="36" t="s">
        <v>100</v>
      </c>
      <c r="AF11" s="36" t="str">
        <f>IF(J11&lt;VLOOKUP(AE11,'AER methodology and inputs'!$A$18:$C$22,3,FALSE),"approved","not approved")</f>
        <v>approved</v>
      </c>
      <c r="AG11" s="36" t="str">
        <f>IF(J11&lt;VLOOKUP(AE11,'AER methodology and inputs'!$A$18:$C$22,3,FALSE),"N/A",VLOOKUP(AE11,'AER methodology and inputs'!$A$18:$C$22,3,FALSE))</f>
        <v>N/A</v>
      </c>
      <c r="AH11" s="171">
        <f>J11*(1+'AER methodology and inputs'!$B$7-'AER methodology and inputs'!$B$5)+IF(AE11="Field Worker",'AER methodology and inputs'!$B$8,0)</f>
        <v>110.4337292534137</v>
      </c>
      <c r="AI11" s="40">
        <f t="shared" si="0"/>
        <v>110.4337292534137</v>
      </c>
      <c r="AJ11" s="36" t="str">
        <f t="shared" si="1"/>
        <v>Accept AER's draft decision</v>
      </c>
    </row>
    <row r="12" spans="2:37">
      <c r="B12" s="5" t="s">
        <v>9</v>
      </c>
      <c r="C12" s="11">
        <v>60.62</v>
      </c>
      <c r="D12" s="12">
        <v>60.38</v>
      </c>
      <c r="E12" s="12">
        <v>60.43</v>
      </c>
      <c r="F12" s="12">
        <v>59.58</v>
      </c>
      <c r="G12" s="12">
        <v>58.78</v>
      </c>
      <c r="H12" s="25">
        <v>63.38</v>
      </c>
      <c r="I12" s="43">
        <f>H12*(1+'Master Data'!J$3)</f>
        <v>64.932810000000003</v>
      </c>
      <c r="J12" s="58">
        <f>J43*'Master Data'!$K$4</f>
        <v>65.857092577590095</v>
      </c>
      <c r="K12" s="64">
        <f>K43*'Master Data'!$L$4</f>
        <v>67.801197243335167</v>
      </c>
      <c r="L12" s="64">
        <f>L43*'Master Data'!$M$4</f>
        <v>69.802691976018281</v>
      </c>
      <c r="M12" s="64">
        <f>M43*'Master Data'!$N$4</f>
        <v>71.863270933284923</v>
      </c>
      <c r="N12" s="61">
        <f>N43*'Master Data'!$O$4</f>
        <v>73.984678284399038</v>
      </c>
      <c r="AE12" s="36" t="s">
        <v>100</v>
      </c>
      <c r="AF12" s="36" t="str">
        <f>IF(J12&lt;VLOOKUP(AE12,'AER methodology and inputs'!$A$18:$C$22,3,FALSE),"approved","not approved")</f>
        <v>approved</v>
      </c>
      <c r="AG12" s="36" t="str">
        <f>IF(J12&lt;VLOOKUP(AE12,'AER methodology and inputs'!$A$18:$C$22,3,FALSE),"N/A",VLOOKUP(AE12,'AER methodology and inputs'!$A$18:$C$22,3,FALSE))</f>
        <v>N/A</v>
      </c>
      <c r="AH12" s="171">
        <f>J12*(1+'AER methodology and inputs'!$B$7-'AER methodology and inputs'!$B$5)+IF(AE12="Field Worker",'AER methodology and inputs'!$B$8,0)</f>
        <v>122.40181975012179</v>
      </c>
      <c r="AI12" s="40">
        <f t="shared" si="0"/>
        <v>122.40181975012179</v>
      </c>
      <c r="AJ12" s="36" t="str">
        <f t="shared" si="1"/>
        <v>Accept AER's draft decision</v>
      </c>
    </row>
    <row r="13" spans="2:37">
      <c r="B13" s="5" t="s">
        <v>10</v>
      </c>
      <c r="C13" s="11">
        <v>65.63</v>
      </c>
      <c r="D13" s="12">
        <v>65.069999999999993</v>
      </c>
      <c r="E13" s="12">
        <v>65.36</v>
      </c>
      <c r="F13" s="12">
        <v>65.02</v>
      </c>
      <c r="G13" s="12">
        <v>63.82</v>
      </c>
      <c r="H13" s="25">
        <v>69.650000000000006</v>
      </c>
      <c r="I13" s="43">
        <f>H13*(1+'Master Data'!J$3)</f>
        <v>71.356425000000002</v>
      </c>
      <c r="J13" s="58">
        <f>J44*'Master Data'!$K$4</f>
        <v>73.77908249936462</v>
      </c>
      <c r="K13" s="64">
        <f>K44*'Master Data'!$L$4</f>
        <v>75.957044703699978</v>
      </c>
      <c r="L13" s="64">
        <f>L44*'Master Data'!$M$4</f>
        <v>78.199300461205425</v>
      </c>
      <c r="M13" s="64">
        <f>M44*'Master Data'!$N$4</f>
        <v>80.507747720785233</v>
      </c>
      <c r="N13" s="61">
        <f>N44*'Master Data'!$O$4</f>
        <v>82.884340458890193</v>
      </c>
      <c r="AE13" t="s">
        <v>94</v>
      </c>
      <c r="AF13" s="36" t="str">
        <f>IF(J13&lt;VLOOKUP(AE13,'AER methodology and inputs'!$A$18:$C$22,3,FALSE),"approved","not approved")</f>
        <v>approved</v>
      </c>
      <c r="AG13" s="36" t="str">
        <f>IF(J13&lt;VLOOKUP(AE13,'AER methodology and inputs'!$A$18:$C$22,3,FALSE),"N/A",VLOOKUP(AE13,'AER methodology and inputs'!$A$18:$C$22,3,FALSE))</f>
        <v>N/A</v>
      </c>
      <c r="AH13" s="171">
        <f>J13*(1+'AER methodology and inputs'!$B$7-'AER methodology and inputs'!$B$5)+IF(AE13="Field Worker",'AER methodology and inputs'!$B$8,0)</f>
        <v>114.71979724170454</v>
      </c>
      <c r="AI13" s="40">
        <f t="shared" si="0"/>
        <v>114.71979724170454</v>
      </c>
      <c r="AJ13" s="36" t="str">
        <f t="shared" si="1"/>
        <v>Accept AER's draft decision</v>
      </c>
    </row>
    <row r="14" spans="2:37" s="36" customFormat="1">
      <c r="B14" s="5" t="s">
        <v>115</v>
      </c>
      <c r="C14" s="11"/>
      <c r="D14" s="12"/>
      <c r="E14" s="12"/>
      <c r="F14" s="12"/>
      <c r="G14" s="12"/>
      <c r="H14" s="25"/>
      <c r="I14" s="43"/>
      <c r="J14" s="58">
        <f>J13</f>
        <v>73.77908249936462</v>
      </c>
      <c r="K14" s="64">
        <f t="shared" ref="K14:N14" si="3">K13</f>
        <v>75.957044703699978</v>
      </c>
      <c r="L14" s="64">
        <f t="shared" si="3"/>
        <v>78.199300461205425</v>
      </c>
      <c r="M14" s="64">
        <f t="shared" si="3"/>
        <v>80.507747720785233</v>
      </c>
      <c r="N14" s="61">
        <f t="shared" si="3"/>
        <v>82.884340458890193</v>
      </c>
      <c r="AE14" s="36" t="s">
        <v>100</v>
      </c>
      <c r="AI14" s="171">
        <f>J14*(1+'AER methodology and inputs'!$B$7-'AER methodology and inputs'!$B$5)+IF(AE14="Field Worker",'AER methodology and inputs'!$B$8,0)</f>
        <v>134.71979724170455</v>
      </c>
      <c r="AJ14" s="36" t="str">
        <f t="shared" si="1"/>
        <v xml:space="preserve"> -  </v>
      </c>
      <c r="AK14" s="36" t="s">
        <v>118</v>
      </c>
    </row>
    <row r="15" spans="2:37">
      <c r="B15" s="5" t="s">
        <v>55</v>
      </c>
      <c r="C15" s="11">
        <v>64.73</v>
      </c>
      <c r="D15" s="12">
        <v>64.540000000000006</v>
      </c>
      <c r="E15" s="12">
        <v>64.849999999999994</v>
      </c>
      <c r="F15" s="12">
        <v>63.71</v>
      </c>
      <c r="G15" s="12">
        <v>63.11</v>
      </c>
      <c r="H15" s="25">
        <v>58.32</v>
      </c>
      <c r="I15" s="43">
        <f>H15*(1+'Master Data'!J$3)</f>
        <v>59.748840000000001</v>
      </c>
      <c r="J15" s="58">
        <f>J45*'Master Data'!$K$4</f>
        <v>56.552399612861393</v>
      </c>
      <c r="K15" s="64">
        <f>K45*'Master Data'!$L$4</f>
        <v>58.22182927705304</v>
      </c>
      <c r="L15" s="64">
        <f>L45*'Master Data'!$M$4</f>
        <v>59.940540588403096</v>
      </c>
      <c r="M15" s="64">
        <f>M45*'Master Data'!$N$4</f>
        <v>61.709988343599782</v>
      </c>
      <c r="N15" s="61">
        <f>N45*'Master Data'!$O$4</f>
        <v>63.531670285002257</v>
      </c>
      <c r="AE15" s="36" t="s">
        <v>94</v>
      </c>
      <c r="AF15" s="36" t="str">
        <f>IF(J15&lt;VLOOKUP(AE15,'AER methodology and inputs'!$A$18:$C$22,3,FALSE),"approved","not approved")</f>
        <v>approved</v>
      </c>
      <c r="AG15" s="36" t="str">
        <f>IF(J15&lt;VLOOKUP(AE15,'AER methodology and inputs'!$A$18:$C$22,3,FALSE),"N/A",VLOOKUP(AE15,'AER methodology and inputs'!$A$18:$C$22,3,FALSE))</f>
        <v>N/A</v>
      </c>
      <c r="AH15" s="171">
        <f>J15*(1+'AER methodology and inputs'!$B$7-'AER methodology and inputs'!$B$5)+IF(AE15="Field Worker",'AER methodology and inputs'!$B$8,0)</f>
        <v>87.933864143338738</v>
      </c>
      <c r="AI15" s="40">
        <f t="shared" si="0"/>
        <v>87.933864143338738</v>
      </c>
      <c r="AJ15" s="36" t="str">
        <f t="shared" si="1"/>
        <v>Accept AER's draft decision</v>
      </c>
    </row>
    <row r="16" spans="2:37" s="36" customFormat="1">
      <c r="B16" s="5" t="s">
        <v>116</v>
      </c>
      <c r="C16" s="11"/>
      <c r="D16" s="12"/>
      <c r="E16" s="12"/>
      <c r="F16" s="12"/>
      <c r="G16" s="12"/>
      <c r="H16" s="25"/>
      <c r="I16" s="43"/>
      <c r="J16" s="58">
        <f>J15</f>
        <v>56.552399612861393</v>
      </c>
      <c r="K16" s="64">
        <f t="shared" ref="K16:N16" si="4">K15</f>
        <v>58.22182927705304</v>
      </c>
      <c r="L16" s="64">
        <f t="shared" si="4"/>
        <v>59.940540588403096</v>
      </c>
      <c r="M16" s="64">
        <f t="shared" si="4"/>
        <v>61.709988343599782</v>
      </c>
      <c r="N16" s="61">
        <f t="shared" si="4"/>
        <v>63.531670285002257</v>
      </c>
      <c r="AE16" s="36" t="s">
        <v>100</v>
      </c>
      <c r="AI16" s="171">
        <f>J16*(1+'AER methodology and inputs'!$B$7-'AER methodology and inputs'!$B$5)+IF(AE16="Field Worker",'AER methodology and inputs'!$B$8,0)</f>
        <v>107.93386414333874</v>
      </c>
      <c r="AJ16" s="36" t="str">
        <f t="shared" si="1"/>
        <v xml:space="preserve"> -  </v>
      </c>
      <c r="AK16" s="36" t="s">
        <v>118</v>
      </c>
    </row>
    <row r="17" spans="1:37">
      <c r="B17" s="5" t="s">
        <v>11</v>
      </c>
      <c r="C17" s="11">
        <v>84.8</v>
      </c>
      <c r="D17" s="12">
        <v>84.38</v>
      </c>
      <c r="E17" s="12">
        <v>84.74</v>
      </c>
      <c r="F17" s="12">
        <v>82.93</v>
      </c>
      <c r="G17" s="12">
        <v>81.63</v>
      </c>
      <c r="H17" s="25">
        <v>72.38</v>
      </c>
      <c r="I17" s="43">
        <f>H17*(1+'Master Data'!J$3)</f>
        <v>74.153309999999991</v>
      </c>
      <c r="J17" s="58">
        <f>J46*'Master Data'!$K$4</f>
        <v>70.657648682264835</v>
      </c>
      <c r="K17" s="64">
        <f>K46*'Master Data'!$L$4</f>
        <v>72.743466004247722</v>
      </c>
      <c r="L17" s="64">
        <f>L46*'Master Data'!$M$4</f>
        <v>74.890856757866402</v>
      </c>
      <c r="M17" s="64">
        <f>M46*'Master Data'!$N$4</f>
        <v>77.101638593901455</v>
      </c>
      <c r="N17" s="61">
        <f>N46*'Master Data'!$O$4</f>
        <v>79.377682820275339</v>
      </c>
      <c r="AE17" s="36" t="s">
        <v>94</v>
      </c>
      <c r="AF17" s="36" t="str">
        <f>IF(J17&lt;VLOOKUP(AE17,'AER methodology and inputs'!$A$18:$C$22,3,FALSE),"approved","not approved")</f>
        <v>approved</v>
      </c>
      <c r="AG17" s="36" t="str">
        <f>IF(J17&lt;VLOOKUP(AE17,'AER methodology and inputs'!$A$18:$C$22,3,FALSE),"N/A",VLOOKUP(AE17,'AER methodology and inputs'!$A$18:$C$22,3,FALSE))</f>
        <v>N/A</v>
      </c>
      <c r="AH17" s="171">
        <f>J17*(1+'AER methodology and inputs'!$B$7-'AER methodology and inputs'!$B$5)+IF(AE17="Field Worker",'AER methodology and inputs'!$B$8,0)</f>
        <v>109.86625010516796</v>
      </c>
      <c r="AI17" s="40">
        <f t="shared" si="0"/>
        <v>109.86625010516796</v>
      </c>
      <c r="AJ17" s="36" t="str">
        <f t="shared" si="1"/>
        <v>Accept AER's draft decision</v>
      </c>
    </row>
    <row r="18" spans="1:37">
      <c r="B18" s="5" t="s">
        <v>12</v>
      </c>
      <c r="C18" s="11">
        <v>51.09</v>
      </c>
      <c r="D18" s="12">
        <v>50.89</v>
      </c>
      <c r="E18" s="12">
        <v>51.06</v>
      </c>
      <c r="F18" s="12">
        <v>50.48</v>
      </c>
      <c r="G18" s="12">
        <v>49.87</v>
      </c>
      <c r="H18" s="25">
        <v>48.42</v>
      </c>
      <c r="I18" s="43">
        <f>H18*(1+'Master Data'!J$3)</f>
        <v>49.606290000000001</v>
      </c>
      <c r="J18" s="58">
        <f>J47*'Master Data'!$K$4</f>
        <v>51.3677456536672</v>
      </c>
      <c r="K18" s="64">
        <f>K47*'Master Data'!$L$4</f>
        <v>52.884124073750733</v>
      </c>
      <c r="L18" s="64">
        <f>L47*'Master Data'!$M$4</f>
        <v>54.445266060614046</v>
      </c>
      <c r="M18" s="64">
        <f>M47*'Master Data'!$N$4</f>
        <v>56.052493036986668</v>
      </c>
      <c r="N18" s="61">
        <f>N47*'Master Data'!$O$4</f>
        <v>57.707165434063157</v>
      </c>
      <c r="AE18" t="s">
        <v>100</v>
      </c>
      <c r="AF18" s="36" t="str">
        <f>IF(J18&lt;VLOOKUP(AE18,'AER methodology and inputs'!$A$18:$C$22,3,FALSE),"approved","not approved")</f>
        <v>approved</v>
      </c>
      <c r="AG18" s="36" t="str">
        <f>IF(J18&lt;VLOOKUP(AE18,'AER methodology and inputs'!$A$18:$C$22,3,FALSE),"N/A",VLOOKUP(AE18,'AER methodology and inputs'!$A$18:$C$22,3,FALSE))</f>
        <v>N/A</v>
      </c>
      <c r="AH18" s="171">
        <f>J18*(1+'AER methodology and inputs'!$B$7-'AER methodology and inputs'!$B$5)+IF(AE18="Field Worker",'AER methodology and inputs'!$B$8,0)</f>
        <v>99.872196380361601</v>
      </c>
      <c r="AI18" s="40">
        <f t="shared" si="0"/>
        <v>99.872196380361601</v>
      </c>
      <c r="AJ18" s="36" t="str">
        <f t="shared" si="1"/>
        <v>Accept AER's draft decision</v>
      </c>
    </row>
    <row r="19" spans="1:37">
      <c r="B19" s="5" t="s">
        <v>13</v>
      </c>
      <c r="C19" s="11">
        <v>46.55</v>
      </c>
      <c r="D19" s="12">
        <v>46.45</v>
      </c>
      <c r="E19" s="12">
        <v>46.55</v>
      </c>
      <c r="F19" s="12">
        <v>45.99</v>
      </c>
      <c r="G19" s="12">
        <v>45.47</v>
      </c>
      <c r="H19" s="25">
        <v>48.23</v>
      </c>
      <c r="I19" s="43">
        <f>H19*(1+'Master Data'!J$3)</f>
        <v>49.411634999999997</v>
      </c>
      <c r="J19" s="58">
        <f>J48*'Master Data'!$K$4</f>
        <v>47.622418075685118</v>
      </c>
      <c r="K19" s="64">
        <f>K48*'Master Data'!$L$4</f>
        <v>49.028234238400238</v>
      </c>
      <c r="L19" s="64">
        <f>L48*'Master Data'!$M$4</f>
        <v>50.475550164529515</v>
      </c>
      <c r="M19" s="64">
        <f>M48*'Master Data'!$N$4</f>
        <v>51.965590929163938</v>
      </c>
      <c r="N19" s="61">
        <f>N48*'Master Data'!$O$4</f>
        <v>53.499617771672398</v>
      </c>
      <c r="AE19" s="36" t="s">
        <v>100</v>
      </c>
      <c r="AF19" s="36" t="str">
        <f>IF(J19&lt;VLOOKUP(AE19,'AER methodology and inputs'!$A$18:$C$22,3,FALSE),"approved","not approved")</f>
        <v>approved</v>
      </c>
      <c r="AG19" s="36" t="str">
        <f>IF(J19&lt;VLOOKUP(AE19,'AER methodology and inputs'!$A$18:$C$22,3,FALSE),"N/A",VLOOKUP(AE19,'AER methodology and inputs'!$A$18:$C$22,3,FALSE))</f>
        <v>N/A</v>
      </c>
      <c r="AH19" s="171">
        <f>J19*(1+'AER methodology and inputs'!$B$7-'AER methodology and inputs'!$B$5)+IF(AE19="Field Worker",'AER methodology and inputs'!$B$8,0)</f>
        <v>94.048550899902168</v>
      </c>
      <c r="AI19" s="40">
        <f t="shared" si="0"/>
        <v>94.048550899902168</v>
      </c>
      <c r="AJ19" s="36" t="str">
        <f t="shared" si="1"/>
        <v>Accept AER's draft decision</v>
      </c>
    </row>
    <row r="20" spans="1:37">
      <c r="B20" s="5" t="s">
        <v>14</v>
      </c>
      <c r="C20" s="11">
        <v>50.76</v>
      </c>
      <c r="D20" s="12">
        <v>50.63</v>
      </c>
      <c r="E20" s="12">
        <v>50.75</v>
      </c>
      <c r="F20" s="12">
        <v>50.13</v>
      </c>
      <c r="G20" s="12">
        <v>49.54</v>
      </c>
      <c r="H20" s="25">
        <v>50.22</v>
      </c>
      <c r="I20" s="43">
        <f>H20*(1+'Master Data'!J$3)</f>
        <v>51.450389999999999</v>
      </c>
      <c r="J20" s="58">
        <f>J49*'Master Data'!$K$4</f>
        <v>0</v>
      </c>
      <c r="K20" s="64">
        <f>K49*'Master Data'!$L$4</f>
        <v>0</v>
      </c>
      <c r="L20" s="64">
        <f>L49*'Master Data'!$M$4</f>
        <v>0</v>
      </c>
      <c r="M20" s="64">
        <f>M49*'Master Data'!$N$4</f>
        <v>0</v>
      </c>
      <c r="N20" s="61">
        <f>N49*'Master Data'!$O$4</f>
        <v>0</v>
      </c>
      <c r="AF20" s="36"/>
      <c r="AH20" s="171"/>
      <c r="AI20" s="40">
        <f t="shared" si="0"/>
        <v>0</v>
      </c>
      <c r="AJ20" s="36"/>
    </row>
    <row r="21" spans="1:37">
      <c r="B21" s="5" t="s">
        <v>15</v>
      </c>
      <c r="C21" s="11">
        <v>76.099999999999994</v>
      </c>
      <c r="D21" s="12">
        <v>75.790000000000006</v>
      </c>
      <c r="E21" s="12">
        <v>76.92</v>
      </c>
      <c r="F21" s="12">
        <v>75.86</v>
      </c>
      <c r="G21" s="12">
        <v>74.59</v>
      </c>
      <c r="H21" s="25">
        <v>86.06</v>
      </c>
      <c r="I21" s="43">
        <f>H21*(1+'Master Data'!J$3)</f>
        <v>88.168469999999999</v>
      </c>
      <c r="J21" s="58">
        <f>J50*'Master Data'!$K$4</f>
        <v>87.243842909434946</v>
      </c>
      <c r="K21" s="64">
        <f>K50*'Master Data'!$L$4</f>
        <v>89.819285514313592</v>
      </c>
      <c r="L21" s="64">
        <f>L50*'Master Data'!$M$4</f>
        <v>92.470755313660391</v>
      </c>
      <c r="M21" s="64">
        <f>M50*'Master Data'!$N$4</f>
        <v>95.200496634057416</v>
      </c>
      <c r="N21" s="61">
        <f>N50*'Master Data'!$O$4</f>
        <v>98.010820054719602</v>
      </c>
      <c r="AE21" s="36" t="s">
        <v>83</v>
      </c>
      <c r="AF21" s="36" t="str">
        <f>IF(J21&lt;VLOOKUP(AE21,'AER methodology and inputs'!$A$18:$C$22,3,FALSE),"approved","not approved")</f>
        <v>approved</v>
      </c>
      <c r="AG21" s="181" t="str">
        <f>IF(J21&lt;VLOOKUP(AE21,'AER methodology and inputs'!$A$18:$C$22,3,FALSE),"N/A",VLOOKUP(AE21,'AER methodology and inputs'!$A$18:$C$22,3,FALSE))</f>
        <v>N/A</v>
      </c>
      <c r="AH21" s="171">
        <f>J21*(1+'AER methodology and inputs'!$B$7-'AER methodology and inputs'!$B$5)+IF(AE21="Field Worker",'AER methodology and inputs'!$B$8,0)</f>
        <v>135.65628129414176</v>
      </c>
      <c r="AI21" s="40">
        <f t="shared" si="0"/>
        <v>135.65628129414176</v>
      </c>
      <c r="AJ21" s="36" t="str">
        <f t="shared" si="1"/>
        <v>Accept AER's draft decision</v>
      </c>
    </row>
    <row r="22" spans="1:37" s="36" customFormat="1">
      <c r="B22" s="45" t="s">
        <v>59</v>
      </c>
      <c r="C22" s="11"/>
      <c r="D22" s="12"/>
      <c r="E22" s="12"/>
      <c r="F22" s="12"/>
      <c r="G22" s="12"/>
      <c r="H22" s="25"/>
      <c r="I22" s="43"/>
      <c r="J22" s="58">
        <f>J51*'Master Data'!$K$4</f>
        <v>71.597082217904884</v>
      </c>
      <c r="K22" s="64">
        <f>K51*'Master Data'!$L$4</f>
        <v>73.710631664831539</v>
      </c>
      <c r="L22" s="64">
        <f>L51*'Master Data'!$M$4</f>
        <v>75.88657319710893</v>
      </c>
      <c r="M22" s="64">
        <f>M51*'Master Data'!$N$4</f>
        <v>78.126748632216248</v>
      </c>
      <c r="N22" s="61">
        <f>N51*'Master Data'!$O$4</f>
        <v>80.433054158176702</v>
      </c>
      <c r="AE22" s="36" t="s">
        <v>101</v>
      </c>
      <c r="AF22" s="36" t="str">
        <f>IF(J22&lt;VLOOKUP(AE22,'AER methodology and inputs'!$A$18:$C$22,3,FALSE),"approved","not approved")</f>
        <v>not approved</v>
      </c>
      <c r="AG22" s="181">
        <f>IF(J22&lt;VLOOKUP(AE22,'AER methodology and inputs'!$A$18:$C$22,3,FALSE),"N/A",VLOOKUP(AE22,'AER methodology and inputs'!$A$18:$C$22,3,FALSE))</f>
        <v>57.494912584259851</v>
      </c>
      <c r="AH22" s="172">
        <f>AG22*(1+'AER methodology and inputs'!B7-'AER methodology and inputs'!B5)</f>
        <v>89.399386528730815</v>
      </c>
      <c r="AI22" s="171">
        <f>J22*(1+'AER methodology and inputs'!$B$7-'AER methodology and inputs'!$B$5)+IF(AE22="Field Worker",'AER methodology and inputs'!$B$8,0)</f>
        <v>111.32698424660448</v>
      </c>
      <c r="AJ22" s="36" t="str">
        <f t="shared" si="1"/>
        <v xml:space="preserve"> -  </v>
      </c>
      <c r="AK22" s="36" t="s">
        <v>119</v>
      </c>
    </row>
    <row r="23" spans="1:37" s="36" customFormat="1">
      <c r="B23" s="45" t="s">
        <v>83</v>
      </c>
      <c r="C23" s="11"/>
      <c r="D23" s="12"/>
      <c r="E23" s="12"/>
      <c r="F23" s="12"/>
      <c r="G23" s="12"/>
      <c r="H23" s="25"/>
      <c r="I23" s="43"/>
      <c r="J23" s="58">
        <f>J52*'Master Data'!$K$4</f>
        <v>83.7940747411606</v>
      </c>
      <c r="K23" s="64">
        <f>K52*'Master Data'!$L$4</f>
        <v>86.267680017223384</v>
      </c>
      <c r="L23" s="64">
        <f>L52*'Master Data'!$M$4</f>
        <v>88.814306244715809</v>
      </c>
      <c r="M23" s="64">
        <f>M52*'Master Data'!$N$4</f>
        <v>91.436109005775123</v>
      </c>
      <c r="N23" s="61">
        <f>N52*'Master Data'!$O$4</f>
        <v>94.135307515431037</v>
      </c>
      <c r="AE23" s="36" t="s">
        <v>83</v>
      </c>
      <c r="AF23" s="36" t="str">
        <f>IF(J23&lt;VLOOKUP(AE23,'AER methodology and inputs'!$A$18:$C$22,3,FALSE),"approved","not approved")</f>
        <v>approved</v>
      </c>
      <c r="AG23" s="181" t="str">
        <f>IF(J23&lt;VLOOKUP(AE23,'AER methodology and inputs'!$A$18:$C$22,3,FALSE),"N/A",VLOOKUP(AE23,'AER methodology and inputs'!$A$18:$C$22,3,FALSE))</f>
        <v>N/A</v>
      </c>
      <c r="AH23" s="171">
        <f>J23*(1+'AER methodology and inputs'!$B$7-'AER methodology and inputs'!$B$5)+IF(AE23="Field Worker",'AER methodology and inputs'!$B$8,0)</f>
        <v>130.29220395150571</v>
      </c>
      <c r="AI23" s="40">
        <f t="shared" si="0"/>
        <v>130.29220395150571</v>
      </c>
      <c r="AJ23" s="36" t="str">
        <f t="shared" si="1"/>
        <v>Accept AER's draft decision</v>
      </c>
    </row>
    <row r="24" spans="1:37" s="36" customFormat="1" ht="15.75" thickBot="1">
      <c r="B24" s="45" t="s">
        <v>84</v>
      </c>
      <c r="C24" s="13"/>
      <c r="D24" s="14"/>
      <c r="E24" s="14"/>
      <c r="F24" s="14"/>
      <c r="G24" s="14"/>
      <c r="H24" s="26"/>
      <c r="I24" s="44"/>
      <c r="J24" s="59">
        <f>J53*'Master Data'!$K$4</f>
        <v>96.455569348943726</v>
      </c>
      <c r="K24" s="65">
        <f>K53*'Master Data'!$L$4</f>
        <v>99.302942578903</v>
      </c>
      <c r="L24" s="65">
        <f>L53*'Master Data'!$M$4</f>
        <v>102.23437040897933</v>
      </c>
      <c r="M24" s="65">
        <f>M53*'Master Data'!$N$4</f>
        <v>105.25233413517091</v>
      </c>
      <c r="N24" s="62">
        <f>N53*'Master Data'!$O$4</f>
        <v>108.35938830145786</v>
      </c>
      <c r="AE24" s="36" t="s">
        <v>97</v>
      </c>
      <c r="AF24" s="36" t="str">
        <f>IF(J24&lt;VLOOKUP(AE24,'AER methodology and inputs'!$A$18:$C$22,3,FALSE),"approved","not approved")</f>
        <v>approved</v>
      </c>
      <c r="AG24" s="181" t="str">
        <f>IF(J24&lt;VLOOKUP(AE24,'AER methodology and inputs'!$A$18:$C$22,3,FALSE),"N/A",VLOOKUP(AE24,'AER methodology and inputs'!$A$18:$C$22,3,FALSE))</f>
        <v>N/A</v>
      </c>
      <c r="AH24" s="171">
        <f>J24*(1+'AER methodology and inputs'!$B$7-'AER methodology and inputs'!$B$5)+IF(AE24="Field Worker",'AER methodology and inputs'!$B$8,0)</f>
        <v>149.97968236646599</v>
      </c>
      <c r="AI24" s="40">
        <f t="shared" si="0"/>
        <v>149.97968236646599</v>
      </c>
      <c r="AJ24" s="36" t="str">
        <f t="shared" si="1"/>
        <v>Accept AER's draft decision</v>
      </c>
    </row>
    <row r="25" spans="1:37" ht="15.75" thickBot="1"/>
    <row r="26" spans="1:37" s="36" customFormat="1" ht="15.75" thickBot="1">
      <c r="B26" s="5" t="s">
        <v>88</v>
      </c>
      <c r="C26" s="27">
        <f>AVERAGE(C4:C24)</f>
        <v>64.037333333333336</v>
      </c>
      <c r="D26" s="28">
        <f t="shared" ref="D26:M26" si="5">AVERAGE(D4:D24)</f>
        <v>63.580666666666659</v>
      </c>
      <c r="E26" s="28">
        <f t="shared" si="5"/>
        <v>63.637333333333324</v>
      </c>
      <c r="F26" s="28">
        <f t="shared" si="5"/>
        <v>62.613333333333337</v>
      </c>
      <c r="G26" s="29">
        <f t="shared" si="5"/>
        <v>61.916000000000011</v>
      </c>
      <c r="H26" s="30">
        <f t="shared" si="5"/>
        <v>62.220714285714294</v>
      </c>
      <c r="I26" s="30">
        <f>AVERAGE(I4:I24)</f>
        <v>63.745121785714282</v>
      </c>
      <c r="J26" s="124">
        <f>AVERAGE(J4:J24)</f>
        <v>65.074841729784481</v>
      </c>
      <c r="K26" s="125">
        <f t="shared" si="5"/>
        <v>66.995854311389806</v>
      </c>
      <c r="L26" s="125">
        <f t="shared" si="5"/>
        <v>68.973575280454739</v>
      </c>
      <c r="M26" s="125">
        <f t="shared" si="5"/>
        <v>71.009678671412516</v>
      </c>
      <c r="N26" s="126">
        <f>AVERAGE(N4:N24)</f>
        <v>73.105887936276531</v>
      </c>
    </row>
    <row r="27" spans="1:37">
      <c r="B27" s="135" t="s">
        <v>71</v>
      </c>
      <c r="C27" s="137">
        <f t="shared" ref="C27:G27" si="6">C26</f>
        <v>64.037333333333336</v>
      </c>
      <c r="D27" s="137">
        <f t="shared" si="6"/>
        <v>63.580666666666659</v>
      </c>
      <c r="E27" s="137">
        <f t="shared" si="6"/>
        <v>63.637333333333324</v>
      </c>
      <c r="F27" s="137">
        <f t="shared" si="6"/>
        <v>62.613333333333337</v>
      </c>
      <c r="G27" s="137">
        <f t="shared" si="6"/>
        <v>61.916000000000011</v>
      </c>
      <c r="H27" s="137">
        <f>H26</f>
        <v>62.220714285714294</v>
      </c>
      <c r="I27" s="138"/>
      <c r="J27" s="137"/>
      <c r="K27" s="138"/>
      <c r="L27" s="138"/>
      <c r="M27" s="138"/>
      <c r="N27" s="138"/>
    </row>
    <row r="28" spans="1:37">
      <c r="A28" s="36"/>
      <c r="B28" s="135" t="s">
        <v>73</v>
      </c>
      <c r="C28" s="139"/>
      <c r="D28" s="139"/>
      <c r="E28" s="139"/>
      <c r="F28" s="139"/>
      <c r="G28" s="139"/>
      <c r="H28" s="136">
        <f t="shared" ref="H28:I28" si="7">H26</f>
        <v>62.220714285714294</v>
      </c>
      <c r="I28" s="136">
        <f t="shared" si="7"/>
        <v>63.745121785714282</v>
      </c>
      <c r="J28" s="136">
        <f>J26</f>
        <v>65.074841729784481</v>
      </c>
      <c r="K28" s="139"/>
      <c r="L28" s="139"/>
      <c r="M28" s="139"/>
      <c r="N28" s="139"/>
      <c r="O28" s="36"/>
    </row>
    <row r="29" spans="1:37" s="36" customFormat="1">
      <c r="B29" s="135" t="s">
        <v>72</v>
      </c>
      <c r="C29" s="139"/>
      <c r="D29" s="139"/>
      <c r="E29" s="140"/>
      <c r="F29" s="139"/>
      <c r="G29" s="139"/>
      <c r="H29" s="136"/>
      <c r="I29" s="139"/>
      <c r="J29" s="136">
        <f>J26</f>
        <v>65.074841729784481</v>
      </c>
      <c r="K29" s="136">
        <f t="shared" ref="K29:N29" si="8">K26</f>
        <v>66.995854311389806</v>
      </c>
      <c r="L29" s="136">
        <f t="shared" si="8"/>
        <v>68.973575280454739</v>
      </c>
      <c r="M29" s="136">
        <f t="shared" si="8"/>
        <v>71.009678671412516</v>
      </c>
      <c r="N29" s="136">
        <f t="shared" si="8"/>
        <v>73.105887936276531</v>
      </c>
    </row>
    <row r="30" spans="1:37" s="36" customFormat="1">
      <c r="A30"/>
      <c r="B30"/>
      <c r="C30"/>
      <c r="D30"/>
      <c r="E30"/>
      <c r="F30"/>
      <c r="G30"/>
      <c r="H30"/>
      <c r="I30"/>
      <c r="J30"/>
      <c r="K30"/>
      <c r="L30"/>
      <c r="M30"/>
      <c r="N30"/>
      <c r="O30"/>
    </row>
    <row r="31" spans="1:37">
      <c r="J31" s="46"/>
      <c r="K31" s="46"/>
      <c r="L31" s="46"/>
      <c r="M31" s="46"/>
      <c r="N31" s="46"/>
    </row>
    <row r="33" spans="2:16" ht="15.75" thickBot="1">
      <c r="B33" s="56" t="s">
        <v>70</v>
      </c>
      <c r="C33" s="31"/>
      <c r="P33" t="s">
        <v>85</v>
      </c>
    </row>
    <row r="34" spans="2:16" ht="15.75" thickBot="1">
      <c r="C34" s="202" t="s">
        <v>41</v>
      </c>
      <c r="D34" s="203"/>
      <c r="E34" s="203"/>
      <c r="F34" s="203"/>
      <c r="G34" s="203"/>
      <c r="H34" s="34" t="s">
        <v>49</v>
      </c>
      <c r="I34" s="67" t="s">
        <v>67</v>
      </c>
      <c r="J34" s="204" t="s">
        <v>69</v>
      </c>
      <c r="K34" s="205"/>
      <c r="L34" s="205"/>
      <c r="M34" s="205"/>
      <c r="N34" s="206"/>
    </row>
    <row r="35" spans="2:16" ht="15.75" thickBot="1">
      <c r="B35" s="1" t="s">
        <v>1</v>
      </c>
      <c r="C35" s="147" t="str">
        <f>'Master Data'!D2</f>
        <v>2012-13</v>
      </c>
      <c r="D35" s="148" t="str">
        <f>'Master Data'!E2</f>
        <v>2013-14</v>
      </c>
      <c r="E35" s="148" t="str">
        <f>'Master Data'!F2</f>
        <v>2014-15</v>
      </c>
      <c r="F35" s="148" t="str">
        <f>'Master Data'!G2</f>
        <v>2015-16</v>
      </c>
      <c r="G35" s="149" t="str">
        <f>'Master Data'!H2</f>
        <v>2016-17</v>
      </c>
      <c r="H35" s="150" t="str">
        <f>'Master Data'!I2</f>
        <v>2017-18</v>
      </c>
      <c r="I35" s="151" t="str">
        <f>'Master Data'!J2</f>
        <v>2018-19</v>
      </c>
      <c r="J35" s="147" t="str">
        <f>'Master Data'!K2</f>
        <v>2019-20</v>
      </c>
      <c r="K35" s="148" t="str">
        <f>'Master Data'!L2</f>
        <v>2020-21</v>
      </c>
      <c r="L35" s="148" t="str">
        <f>'Master Data'!M2</f>
        <v>2021-22</v>
      </c>
      <c r="M35" s="148" t="str">
        <f>'Master Data'!N2</f>
        <v>2022-23</v>
      </c>
      <c r="N35" s="152" t="str">
        <f>'Master Data'!O2</f>
        <v>2023-24</v>
      </c>
    </row>
    <row r="36" spans="2:16">
      <c r="B36" s="5" t="s">
        <v>2</v>
      </c>
      <c r="C36" s="153">
        <f>C4/('Master Data'!$D$4)</f>
        <v>89.29066041334616</v>
      </c>
      <c r="D36" s="154">
        <f>D4/('Master Data'!$E$4)</f>
        <v>83.10232641886391</v>
      </c>
      <c r="E36" s="154">
        <f>E4/('Master Data'!$F$4)</f>
        <v>79.420068103241576</v>
      </c>
      <c r="F36" s="154">
        <f>F4/('Master Data'!$G$4)</f>
        <v>75.093505971349757</v>
      </c>
      <c r="G36" s="154">
        <f>G4/('Master Data'!$H$4)</f>
        <v>75.094557825095137</v>
      </c>
      <c r="H36" s="155"/>
      <c r="I36" s="156"/>
      <c r="J36" s="157"/>
      <c r="K36" s="158"/>
      <c r="L36" s="158"/>
      <c r="M36" s="158"/>
      <c r="N36" s="159"/>
    </row>
    <row r="37" spans="2:16">
      <c r="B37" s="5" t="s">
        <v>3</v>
      </c>
      <c r="C37" s="11">
        <f>C5/('Master Data'!$D$4)</f>
        <v>68.674638450463164</v>
      </c>
      <c r="D37" s="12">
        <f>D5/('Master Data'!$E$4)</f>
        <v>66.398064175984942</v>
      </c>
      <c r="E37" s="12">
        <f>E5/('Master Data'!$F$4)</f>
        <v>65.886018141538486</v>
      </c>
      <c r="F37" s="12">
        <f>F5/('Master Data'!$G$4)</f>
        <v>64.00234330786617</v>
      </c>
      <c r="G37" s="12">
        <f>G5/('Master Data'!$H$4)</f>
        <v>61.654040128720013</v>
      </c>
      <c r="H37" s="25">
        <f>H5/('Master Data'!$I$4)</f>
        <v>62.080984110712457</v>
      </c>
      <c r="I37" s="43">
        <f>I5</f>
        <v>62.04372</v>
      </c>
      <c r="J37" s="58">
        <f>Comparison!K6</f>
        <v>58.190013322344669</v>
      </c>
      <c r="K37" s="64">
        <f>Comparison!L6</f>
        <v>58.475144387624155</v>
      </c>
      <c r="L37" s="64">
        <f>Comparison!M6</f>
        <v>58.761672595123507</v>
      </c>
      <c r="M37" s="64">
        <f>Comparison!N6</f>
        <v>59.049604790839609</v>
      </c>
      <c r="N37" s="61">
        <f>Comparison!O6</f>
        <v>59.338947854314718</v>
      </c>
      <c r="O37" s="39"/>
    </row>
    <row r="38" spans="2:16">
      <c r="B38" s="5" t="s">
        <v>4</v>
      </c>
      <c r="C38" s="11">
        <f>C6/('Master Data'!$D$4)</f>
        <v>77.011916753910057</v>
      </c>
      <c r="D38" s="12">
        <f>D6/('Master Data'!$E$4)</f>
        <v>74.446982616448068</v>
      </c>
      <c r="E38" s="12">
        <f>E6/('Master Data'!$F$4)</f>
        <v>73.512520571726469</v>
      </c>
      <c r="F38" s="12">
        <f>F6/('Master Data'!$G$4)</f>
        <v>71.528872859755822</v>
      </c>
      <c r="G38" s="12">
        <f>G6/('Master Data'!$H$4)</f>
        <v>69.062613213899425</v>
      </c>
      <c r="H38" s="25">
        <f>H6/('Master Data'!$I$4)</f>
        <v>64.674525884161966</v>
      </c>
      <c r="I38" s="43">
        <f>I6</f>
        <v>64.635705000000002</v>
      </c>
      <c r="J38" s="58">
        <f>Comparison!K7</f>
        <v>72.295578063817359</v>
      </c>
      <c r="K38" s="64">
        <f>Comparison!L7</f>
        <v>72.649826396330056</v>
      </c>
      <c r="L38" s="64">
        <f>Comparison!M7</f>
        <v>73.005810545672063</v>
      </c>
      <c r="M38" s="64">
        <f>Comparison!N7</f>
        <v>73.363539017345843</v>
      </c>
      <c r="N38" s="61">
        <f>Comparison!O7</f>
        <v>73.723020358530832</v>
      </c>
      <c r="O38" s="39"/>
      <c r="P38" s="39"/>
    </row>
    <row r="39" spans="2:16">
      <c r="B39" s="5" t="s">
        <v>5</v>
      </c>
      <c r="C39" s="11">
        <f>C7/('Master Data'!$D$4)</f>
        <v>69.344801147879195</v>
      </c>
      <c r="D39" s="12">
        <f>D7/('Master Data'!$E$4)</f>
        <v>67.037567284953241</v>
      </c>
      <c r="E39" s="12">
        <f>E7/('Master Data'!$F$4)</f>
        <v>66.212401983058655</v>
      </c>
      <c r="F39" s="12">
        <f>F7/('Master Data'!$G$4)</f>
        <v>64.442554023454576</v>
      </c>
      <c r="G39" s="12">
        <f>G7/('Master Data'!$H$4)</f>
        <v>62.232013915507061</v>
      </c>
      <c r="H39" s="25">
        <f>H7/('Master Data'!$I$4)</f>
        <v>63.690415171706817</v>
      </c>
      <c r="I39" s="43">
        <f>I7</f>
        <v>63.652185000000003</v>
      </c>
      <c r="J39" s="58">
        <f>Comparison!K8</f>
        <v>64.152298963473029</v>
      </c>
      <c r="K39" s="64">
        <f>Comparison!L8</f>
        <v>64.466645228394043</v>
      </c>
      <c r="L39" s="64">
        <f>Comparison!M8</f>
        <v>64.782531790013167</v>
      </c>
      <c r="M39" s="64">
        <f>Comparison!N8</f>
        <v>65.099966195784219</v>
      </c>
      <c r="N39" s="61">
        <f>Comparison!O8</f>
        <v>65.418956030143562</v>
      </c>
      <c r="O39" s="39"/>
      <c r="P39" s="39"/>
    </row>
    <row r="40" spans="2:16">
      <c r="B40" s="5" t="s">
        <v>6</v>
      </c>
      <c r="C40" s="11">
        <f>C8/('Master Data'!$D$4)</f>
        <v>86.269248930080678</v>
      </c>
      <c r="D40" s="12">
        <f>D8/('Master Data'!$E$4)</f>
        <v>83.49925938305114</v>
      </c>
      <c r="E40" s="12">
        <f>E8/('Master Data'!$F$4)</f>
        <v>82.575111904603233</v>
      </c>
      <c r="F40" s="12">
        <f>F8/('Master Data'!$G$4)</f>
        <v>80.472666178905712</v>
      </c>
      <c r="G40" s="12">
        <f>G8/('Master Data'!$H$4)</f>
        <v>77.826797544452091</v>
      </c>
      <c r="H40" s="25">
        <f>H8/('Master Data'!$I$4)</f>
        <v>71.80932854946181</v>
      </c>
      <c r="I40" s="43">
        <f>I8</f>
        <v>71.766224999999991</v>
      </c>
      <c r="J40" s="58">
        <f>Comparison!K9</f>
        <v>75.786657930946291</v>
      </c>
      <c r="K40" s="64">
        <f>Comparison!L9</f>
        <v>76.158012554807925</v>
      </c>
      <c r="L40" s="64">
        <f>Comparison!M9</f>
        <v>76.531186816326482</v>
      </c>
      <c r="M40" s="64">
        <f>Comparison!N9</f>
        <v>76.906189631726477</v>
      </c>
      <c r="N40" s="61">
        <f>Comparison!O9</f>
        <v>77.283029960921922</v>
      </c>
      <c r="O40" s="39"/>
      <c r="P40" s="39"/>
    </row>
    <row r="41" spans="2:16">
      <c r="B41" s="5" t="s">
        <v>7</v>
      </c>
      <c r="C41" s="11">
        <f>C9/('Master Data'!$D$4)</f>
        <v>69.094909972571514</v>
      </c>
      <c r="D41" s="12">
        <f>D9/('Master Data'!$E$4)</f>
        <v>66.783971224500291</v>
      </c>
      <c r="E41" s="12">
        <f>E9/('Master Data'!$F$4)</f>
        <v>65.929535987074516</v>
      </c>
      <c r="F41" s="12">
        <f>F9/('Master Data'!$G$4)</f>
        <v>64.109711775082843</v>
      </c>
      <c r="G41" s="12">
        <f>G9/('Master Data'!$H$4)</f>
        <v>61.874721029129617</v>
      </c>
      <c r="H41" s="25">
        <f>H9/('Master Data'!$I$4)</f>
        <v>63.813429010763706</v>
      </c>
      <c r="I41" s="43">
        <f>I9</f>
        <v>63.775124999999996</v>
      </c>
      <c r="J41" s="58">
        <f>Comparison!K10</f>
        <v>63.947448993357874</v>
      </c>
      <c r="K41" s="64">
        <f>Comparison!L10</f>
        <v>64.260791493425316</v>
      </c>
      <c r="L41" s="64">
        <f>Comparison!M10</f>
        <v>64.575669371743089</v>
      </c>
      <c r="M41" s="64">
        <f>Comparison!N10</f>
        <v>64.892090151664618</v>
      </c>
      <c r="N41" s="61">
        <f>Comparison!O10</f>
        <v>65.21006139340777</v>
      </c>
      <c r="O41" s="39"/>
      <c r="P41" s="39"/>
    </row>
    <row r="42" spans="2:16">
      <c r="B42" s="5" t="s">
        <v>8</v>
      </c>
      <c r="C42" s="11">
        <f>C11/('Master Data'!$D$4)</f>
        <v>63.131597834547513</v>
      </c>
      <c r="D42" s="12">
        <f>D11/('Master Data'!$E$4)</f>
        <v>61.050495075129291</v>
      </c>
      <c r="E42" s="12">
        <f>E11/('Master Data'!$F$4)</f>
        <v>60.283095528775554</v>
      </c>
      <c r="F42" s="12">
        <f>F11/('Master Data'!$G$4)</f>
        <v>58.676867333918565</v>
      </c>
      <c r="G42" s="12">
        <f>G11/('Master Data'!$H$4)</f>
        <v>56.662448333740983</v>
      </c>
      <c r="H42" s="25">
        <f>H11/('Master Data'!$I$4)</f>
        <v>57.765248590466427</v>
      </c>
      <c r="I42" s="43">
        <f>I11</f>
        <v>57.730575000000002</v>
      </c>
      <c r="J42" s="58">
        <f>Comparison!K11</f>
        <v>56.76927619691606</v>
      </c>
      <c r="K42" s="64">
        <f>Comparison!L11</f>
        <v>57.047445650280942</v>
      </c>
      <c r="L42" s="64">
        <f>Comparison!M11</f>
        <v>57.326978133967316</v>
      </c>
      <c r="M42" s="64">
        <f>Comparison!N11</f>
        <v>57.607880326823754</v>
      </c>
      <c r="N42" s="61">
        <f>Comparison!O11</f>
        <v>57.890158940425188</v>
      </c>
      <c r="O42" s="39"/>
      <c r="P42" s="39"/>
    </row>
    <row r="43" spans="2:16">
      <c r="B43" s="5" t="s">
        <v>9</v>
      </c>
      <c r="C43" s="11">
        <f>C12/('Master Data'!$D$4)</f>
        <v>68.856377487050565</v>
      </c>
      <c r="D43" s="12">
        <f>D12/('Master Data'!$E$4)</f>
        <v>66.574478826734818</v>
      </c>
      <c r="E43" s="12">
        <f>E12/('Master Data'!$F$4)</f>
        <v>65.744585143546416</v>
      </c>
      <c r="F43" s="12">
        <f>F12/('Master Data'!$G$4)</f>
        <v>63.970132767701159</v>
      </c>
      <c r="G43" s="12">
        <f>G12/('Master Data'!$H$4)</f>
        <v>61.769634886077426</v>
      </c>
      <c r="H43" s="25">
        <f>H12/('Master Data'!$I$4)</f>
        <v>64.971809328549469</v>
      </c>
      <c r="I43" s="43">
        <f>I12</f>
        <v>64.932810000000003</v>
      </c>
      <c r="J43" s="58">
        <f>Comparison!K12</f>
        <v>64.282179187496439</v>
      </c>
      <c r="K43" s="64">
        <f>Comparison!L12</f>
        <v>64.597161865515162</v>
      </c>
      <c r="L43" s="64">
        <f>Comparison!M12</f>
        <v>64.913687958656183</v>
      </c>
      <c r="M43" s="64">
        <f>Comparison!N12</f>
        <v>65.231765029653587</v>
      </c>
      <c r="N43" s="61">
        <f>Comparison!O12</f>
        <v>65.55140067829889</v>
      </c>
      <c r="O43" s="39"/>
      <c r="P43" s="39"/>
    </row>
    <row r="44" spans="2:16">
      <c r="B44" s="5" t="s">
        <v>10</v>
      </c>
      <c r="C44" s="11">
        <f>C13/('Master Data'!$D$4)</f>
        <v>74.547081070193471</v>
      </c>
      <c r="D44" s="12">
        <f>D13/('Master Data'!$E$4)</f>
        <v>71.745633276840579</v>
      </c>
      <c r="E44" s="12">
        <f>E13/('Master Data'!$F$4)</f>
        <v>71.108159605861218</v>
      </c>
      <c r="F44" s="12">
        <f>F13/('Master Data'!$G$4)</f>
        <v>69.810977384288833</v>
      </c>
      <c r="G44" s="12">
        <f>G13/('Master Data'!$H$4)</f>
        <v>67.065976495907819</v>
      </c>
      <c r="H44" s="25">
        <f>H13/('Master Data'!$I$4)</f>
        <v>71.399282419272168</v>
      </c>
      <c r="I44" s="43">
        <f>I13</f>
        <v>71.356425000000002</v>
      </c>
      <c r="J44" s="58">
        <f>Comparison!K13</f>
        <v>72.014721814899588</v>
      </c>
      <c r="K44" s="64">
        <f>Comparison!L13</f>
        <v>72.367593951792585</v>
      </c>
      <c r="L44" s="64">
        <f>Comparison!M13</f>
        <v>72.722195162156368</v>
      </c>
      <c r="M44" s="64">
        <f>Comparison!N13</f>
        <v>73.07853391845093</v>
      </c>
      <c r="N44" s="61">
        <f>Comparison!O13</f>
        <v>73.436618734651333</v>
      </c>
      <c r="O44" s="39"/>
      <c r="P44" s="39"/>
    </row>
    <row r="45" spans="2:16">
      <c r="B45" s="5" t="s">
        <v>55</v>
      </c>
      <c r="C45" s="11">
        <f>C15/('Master Data'!$D$4)</f>
        <v>73.524798989389367</v>
      </c>
      <c r="D45" s="12">
        <f>D15/('Master Data'!$E$4)</f>
        <v>71.161259746231622</v>
      </c>
      <c r="E45" s="12">
        <f>E15/('Master Data'!$F$4)</f>
        <v>70.553307075276919</v>
      </c>
      <c r="F45" s="12">
        <f>F15/('Master Data'!$G$4)</f>
        <v>68.404450463750265</v>
      </c>
      <c r="G45" s="12">
        <f>G15/('Master Data'!$H$4)</f>
        <v>66.319864880237262</v>
      </c>
      <c r="H45" s="25">
        <f>H15/('Master Data'!$I$4)</f>
        <v>59.784725781650437</v>
      </c>
      <c r="I45" s="43">
        <f>I15</f>
        <v>59.748840000000001</v>
      </c>
      <c r="J45" s="58">
        <f>Comparison!K14</f>
        <v>55.199999622119471</v>
      </c>
      <c r="K45" s="64">
        <f>Comparison!L14</f>
        <v>55.470479620267852</v>
      </c>
      <c r="L45" s="64">
        <f>Comparison!M14</f>
        <v>55.742284970407162</v>
      </c>
      <c r="M45" s="64">
        <f>Comparison!N14</f>
        <v>56.01542216676215</v>
      </c>
      <c r="N45" s="61">
        <f>Comparison!O14</f>
        <v>56.289897735379277</v>
      </c>
      <c r="O45" s="39"/>
      <c r="P45" s="39"/>
    </row>
    <row r="46" spans="2:16">
      <c r="B46" s="5" t="s">
        <v>11</v>
      </c>
      <c r="C46" s="11">
        <f>C17/('Master Data'!$D$4)</f>
        <v>96.321689391321144</v>
      </c>
      <c r="D46" s="12">
        <f>D17/('Master Data'!$E$4)</f>
        <v>93.03667643921635</v>
      </c>
      <c r="E46" s="12">
        <f>E17/('Master Data'!$F$4)</f>
        <v>92.192555768064253</v>
      </c>
      <c r="F46" s="12">
        <f>F17/('Master Data'!$G$4)</f>
        <v>89.040669862797202</v>
      </c>
      <c r="G46" s="12">
        <f>G17/('Master Data'!$H$4)</f>
        <v>85.781818573502889</v>
      </c>
      <c r="H46" s="25">
        <f>H17/('Master Data'!$I$4)</f>
        <v>74.197847257816491</v>
      </c>
      <c r="I46" s="43">
        <f>I17</f>
        <v>74.153309999999991</v>
      </c>
      <c r="J46" s="58">
        <f>Comparison!K15</f>
        <v>68.967934292108183</v>
      </c>
      <c r="K46" s="64">
        <f>Comparison!L15</f>
        <v>69.30587717013951</v>
      </c>
      <c r="L46" s="64">
        <f>Comparison!M15</f>
        <v>69.645475968273189</v>
      </c>
      <c r="M46" s="64">
        <f>Comparison!N15</f>
        <v>69.986738800517728</v>
      </c>
      <c r="N46" s="61">
        <f>Comparison!O15</f>
        <v>70.329673820640252</v>
      </c>
      <c r="O46" s="39"/>
      <c r="P46" s="39"/>
    </row>
    <row r="47" spans="2:16">
      <c r="B47" s="5" t="s">
        <v>12</v>
      </c>
      <c r="C47" s="11">
        <f>C18/('Master Data'!$D$4)</f>
        <v>58.031546120313649</v>
      </c>
      <c r="D47" s="12">
        <f>D18/('Master Data'!$E$4)</f>
        <v>56.110884854132742</v>
      </c>
      <c r="E47" s="12">
        <f>E18/('Master Data'!$F$4)</f>
        <v>55.550529826733083</v>
      </c>
      <c r="F47" s="12">
        <f>F18/('Master Data'!$G$4)</f>
        <v>54.199602250982785</v>
      </c>
      <c r="G47" s="12">
        <f>G18/('Master Data'!$H$4)</f>
        <v>52.406459540127273</v>
      </c>
      <c r="H47" s="25">
        <f>H18/('Master Data'!$I$4)</f>
        <v>49.636084059456692</v>
      </c>
      <c r="I47" s="43">
        <f>I18</f>
        <v>49.606290000000001</v>
      </c>
      <c r="J47" s="58">
        <f>Comparison!K16</f>
        <v>50.139332019196878</v>
      </c>
      <c r="K47" s="64">
        <f>Comparison!L16</f>
        <v>50.385014746090938</v>
      </c>
      <c r="L47" s="64">
        <f>Comparison!M16</f>
        <v>50.631901318346777</v>
      </c>
      <c r="M47" s="64">
        <f>Comparison!N16</f>
        <v>50.879997634806671</v>
      </c>
      <c r="N47" s="61">
        <f>Comparison!O16</f>
        <v>51.129309623217218</v>
      </c>
      <c r="O47" s="39"/>
      <c r="P47" s="39"/>
    </row>
    <row r="48" spans="2:16">
      <c r="B48" s="5" t="s">
        <v>13</v>
      </c>
      <c r="C48" s="11">
        <f>C19/('Master Data'!$D$4)</f>
        <v>52.87470095714621</v>
      </c>
      <c r="D48" s="12">
        <f>D19/('Master Data'!$E$4)</f>
        <v>51.215378295823655</v>
      </c>
      <c r="E48" s="12">
        <f>E19/('Master Data'!$F$4)</f>
        <v>50.643892742546505</v>
      </c>
      <c r="F48" s="12">
        <f>F19/('Master Data'!$G$4)</f>
        <v>49.378758072953616</v>
      </c>
      <c r="G48" s="12">
        <f>G19/('Master Data'!$H$4)</f>
        <v>47.782669245830903</v>
      </c>
      <c r="H48" s="25">
        <f>H19/('Master Data'!$I$4)</f>
        <v>49.4413121476166</v>
      </c>
      <c r="I48" s="43">
        <f>I19</f>
        <v>49.411634999999997</v>
      </c>
      <c r="J48" s="58">
        <f>Comparison!K17</f>
        <v>46.48357059608113</v>
      </c>
      <c r="K48" s="64">
        <f>Comparison!L17</f>
        <v>46.711340092001926</v>
      </c>
      <c r="L48" s="64">
        <f>Comparison!M17</f>
        <v>46.940225658452732</v>
      </c>
      <c r="M48" s="64">
        <f>Comparison!N17</f>
        <v>47.170232764179147</v>
      </c>
      <c r="N48" s="61">
        <f>Comparison!O17</f>
        <v>47.401366904723623</v>
      </c>
      <c r="O48" s="39"/>
      <c r="P48" s="39"/>
    </row>
    <row r="49" spans="1:29">
      <c r="B49" s="5" t="s">
        <v>14</v>
      </c>
      <c r="C49" s="11">
        <f>C20/('Master Data'!$D$4)</f>
        <v>57.656709357352135</v>
      </c>
      <c r="D49" s="12">
        <f>D20/('Master Data'!$E$4)</f>
        <v>55.824211046664189</v>
      </c>
      <c r="E49" s="12">
        <f>E20/('Master Data'!$F$4)</f>
        <v>55.213266523828899</v>
      </c>
      <c r="F49" s="12">
        <f>F20/('Master Data'!$G$4)</f>
        <v>53.823812615724393</v>
      </c>
      <c r="G49" s="12">
        <f>G20/('Master Data'!$H$4)</f>
        <v>52.059675268055045</v>
      </c>
      <c r="H49" s="25">
        <f>H20/('Master Data'!$I$4)</f>
        <v>51.481291645310094</v>
      </c>
      <c r="I49" s="43">
        <f>I20</f>
        <v>51.450389999999999</v>
      </c>
      <c r="J49" s="58">
        <f>Comparison!K18</f>
        <v>0</v>
      </c>
      <c r="K49" s="64">
        <f>Comparison!L18</f>
        <v>0</v>
      </c>
      <c r="L49" s="64">
        <f>Comparison!M18</f>
        <v>0</v>
      </c>
      <c r="M49" s="64">
        <f>Comparison!N18</f>
        <v>0</v>
      </c>
      <c r="N49" s="61">
        <f>Comparison!O18</f>
        <v>0</v>
      </c>
      <c r="O49" s="39"/>
      <c r="P49" s="39"/>
    </row>
    <row r="50" spans="1:29" ht="15.75" thickBot="1">
      <c r="B50" s="5" t="s">
        <v>15</v>
      </c>
      <c r="C50" s="13">
        <f>C21/('Master Data'!$D$4)</f>
        <v>86.439629276881348</v>
      </c>
      <c r="D50" s="14">
        <f>D21/('Master Data'!$E$4)</f>
        <v>83.565414877082347</v>
      </c>
      <c r="E50" s="14">
        <f>E21/('Master Data'!$F$4)</f>
        <v>83.684816965771802</v>
      </c>
      <c r="F50" s="14">
        <f>F21/('Master Data'!$G$4)</f>
        <v>81.449719230577543</v>
      </c>
      <c r="G50" s="14">
        <f>G21/('Master Data'!$H$4)</f>
        <v>78.3837541026287</v>
      </c>
      <c r="H50" s="26">
        <f>H21/('Master Data'!$I$4)</f>
        <v>88.221424910302403</v>
      </c>
      <c r="I50" s="44">
        <f>I21</f>
        <v>88.168469999999999</v>
      </c>
      <c r="J50" s="59">
        <f>Comparison!K19</f>
        <v>85.157484538247871</v>
      </c>
      <c r="K50" s="65">
        <f>Comparison!L19</f>
        <v>85.574756212485283</v>
      </c>
      <c r="L50" s="65">
        <f>Comparison!M19</f>
        <v>85.994072517926455</v>
      </c>
      <c r="M50" s="65">
        <f>Comparison!N19</f>
        <v>86.41544347326429</v>
      </c>
      <c r="N50" s="62">
        <f>Comparison!O19</f>
        <v>86.838879146283276</v>
      </c>
      <c r="O50" s="39"/>
      <c r="P50" s="39"/>
    </row>
    <row r="51" spans="1:29">
      <c r="A51" s="36"/>
      <c r="B51" s="45" t="s">
        <v>59</v>
      </c>
      <c r="C51" s="11"/>
      <c r="D51" s="12"/>
      <c r="E51" s="12"/>
      <c r="F51" s="12"/>
      <c r="G51" s="12"/>
      <c r="H51" s="25"/>
      <c r="I51" s="43"/>
      <c r="J51" s="58">
        <f>Comparison!K20</f>
        <v>69.884902116061383</v>
      </c>
      <c r="K51" s="64">
        <f>Comparison!L20</f>
        <v>70.227338136430077</v>
      </c>
      <c r="L51" s="64">
        <f>Comparison!M20</f>
        <v>70.571452093298575</v>
      </c>
      <c r="M51" s="64">
        <f>Comparison!N20</f>
        <v>70.917252208555738</v>
      </c>
      <c r="N51" s="61">
        <f>Comparison!O20</f>
        <v>71.264746744377661</v>
      </c>
      <c r="O51" s="39"/>
      <c r="P51" s="39"/>
    </row>
    <row r="52" spans="1:29" s="36" customFormat="1">
      <c r="B52" s="45" t="s">
        <v>83</v>
      </c>
      <c r="C52" s="11"/>
      <c r="D52" s="12"/>
      <c r="E52" s="12"/>
      <c r="F52" s="12"/>
      <c r="G52" s="12"/>
      <c r="H52" s="25"/>
      <c r="I52" s="43"/>
      <c r="J52" s="58">
        <f>Comparison!K21</f>
        <v>81.790214486247535</v>
      </c>
      <c r="K52" s="64">
        <f>Comparison!L21</f>
        <v>82.190986537230145</v>
      </c>
      <c r="L52" s="64">
        <f>Comparison!M21</f>
        <v>82.593722371262572</v>
      </c>
      <c r="M52" s="64">
        <f>Comparison!N21</f>
        <v>82.998431610881752</v>
      </c>
      <c r="N52" s="61">
        <f>Comparison!O21</f>
        <v>83.405123925775058</v>
      </c>
      <c r="O52" s="39"/>
      <c r="P52" s="39"/>
    </row>
    <row r="53" spans="1:29" s="36" customFormat="1" ht="15.75" thickBot="1">
      <c r="B53" s="45" t="s">
        <v>84</v>
      </c>
      <c r="C53" s="13"/>
      <c r="D53" s="14"/>
      <c r="E53" s="14"/>
      <c r="F53" s="14"/>
      <c r="G53" s="14"/>
      <c r="H53" s="26"/>
      <c r="I53" s="44"/>
      <c r="J53" s="59">
        <f>Comparison!K22</f>
        <v>94.148920789598563</v>
      </c>
      <c r="K53" s="65">
        <f>Comparison!L22</f>
        <v>94.61025050146759</v>
      </c>
      <c r="L53" s="65">
        <f>Comparison!M22</f>
        <v>95.073840728924779</v>
      </c>
      <c r="M53" s="65">
        <f>Comparison!N22</f>
        <v>95.539702548496507</v>
      </c>
      <c r="N53" s="62">
        <f>Comparison!O22</f>
        <v>96.007847090984129</v>
      </c>
      <c r="O53" s="39"/>
      <c r="P53" s="39"/>
    </row>
    <row r="54" spans="1:29" s="36" customFormat="1" ht="15.75" thickBot="1">
      <c r="B54"/>
      <c r="O54" s="39"/>
      <c r="P54" s="39"/>
    </row>
    <row r="55" spans="1:29" s="36" customFormat="1" ht="15.75" thickBot="1">
      <c r="B55" s="5" t="s">
        <v>89</v>
      </c>
      <c r="C55" s="27">
        <f t="shared" ref="C55:N55" si="9">AVERAGE(C36:C53)</f>
        <v>72.738020410163074</v>
      </c>
      <c r="D55" s="28">
        <f t="shared" si="9"/>
        <v>70.103506902777141</v>
      </c>
      <c r="E55" s="28">
        <f t="shared" si="9"/>
        <v>69.233991058109865</v>
      </c>
      <c r="F55" s="28">
        <f t="shared" si="9"/>
        <v>67.226976273273948</v>
      </c>
      <c r="G55" s="123">
        <f t="shared" si="9"/>
        <v>65.065136332194101</v>
      </c>
      <c r="H55" s="30">
        <f t="shared" si="9"/>
        <v>63.783407776231968</v>
      </c>
      <c r="I55" s="30">
        <f t="shared" si="9"/>
        <v>63.745121785714282</v>
      </c>
      <c r="J55" s="124">
        <f t="shared" si="9"/>
        <v>63.482972525465435</v>
      </c>
      <c r="K55" s="125">
        <f t="shared" si="9"/>
        <v>63.794039090840201</v>
      </c>
      <c r="L55" s="125">
        <f t="shared" si="9"/>
        <v>64.10662988238532</v>
      </c>
      <c r="M55" s="125">
        <f t="shared" si="9"/>
        <v>64.420752368809005</v>
      </c>
      <c r="N55" s="126">
        <f t="shared" si="9"/>
        <v>64.736414055416162</v>
      </c>
      <c r="O55" s="39"/>
    </row>
    <row r="56" spans="1:29" s="36" customFormat="1">
      <c r="B56" s="141" t="s">
        <v>71</v>
      </c>
      <c r="C56" s="142">
        <f>C55</f>
        <v>72.738020410163074</v>
      </c>
      <c r="D56" s="142">
        <f t="shared" ref="D56:H56" si="10">D55</f>
        <v>70.103506902777141</v>
      </c>
      <c r="E56" s="142">
        <f t="shared" si="10"/>
        <v>69.233991058109865</v>
      </c>
      <c r="F56" s="142">
        <f t="shared" si="10"/>
        <v>67.226976273273948</v>
      </c>
      <c r="G56" s="142">
        <f t="shared" si="10"/>
        <v>65.065136332194101</v>
      </c>
      <c r="H56" s="142">
        <f t="shared" si="10"/>
        <v>63.783407776231968</v>
      </c>
      <c r="I56" s="144"/>
      <c r="J56" s="143"/>
      <c r="K56" s="144"/>
      <c r="L56" s="144"/>
      <c r="M56" s="144"/>
      <c r="N56" s="144"/>
    </row>
    <row r="57" spans="1:29" s="36" customFormat="1">
      <c r="B57" s="141" t="s">
        <v>73</v>
      </c>
      <c r="C57" s="145"/>
      <c r="D57" s="145"/>
      <c r="E57" s="145"/>
      <c r="F57" s="145"/>
      <c r="G57" s="145"/>
      <c r="H57" s="142">
        <f>H55</f>
        <v>63.783407776231968</v>
      </c>
      <c r="I57" s="142">
        <f t="shared" ref="I57:J57" si="11">I55</f>
        <v>63.745121785714282</v>
      </c>
      <c r="J57" s="142">
        <f t="shared" si="11"/>
        <v>63.482972525465435</v>
      </c>
      <c r="K57" s="145"/>
      <c r="L57" s="145"/>
      <c r="M57" s="145"/>
      <c r="N57" s="145"/>
    </row>
    <row r="58" spans="1:29" s="36" customFormat="1">
      <c r="B58" s="141" t="s">
        <v>72</v>
      </c>
      <c r="C58" s="145"/>
      <c r="D58" s="145"/>
      <c r="E58" s="146"/>
      <c r="F58" s="145"/>
      <c r="G58" s="145"/>
      <c r="H58" s="142"/>
      <c r="I58" s="145"/>
      <c r="J58" s="142">
        <f>J55</f>
        <v>63.482972525465435</v>
      </c>
      <c r="K58" s="142">
        <f t="shared" ref="K58:N58" si="12">K55</f>
        <v>63.794039090840201</v>
      </c>
      <c r="L58" s="142">
        <f t="shared" si="12"/>
        <v>64.10662988238532</v>
      </c>
      <c r="M58" s="142">
        <f t="shared" si="12"/>
        <v>64.420752368809005</v>
      </c>
      <c r="N58" s="142">
        <f t="shared" si="12"/>
        <v>64.736414055416162</v>
      </c>
      <c r="P58" s="36" t="s">
        <v>87</v>
      </c>
    </row>
    <row r="59" spans="1:29" s="36" customFormat="1">
      <c r="B59"/>
      <c r="C59"/>
      <c r="D59"/>
      <c r="E59"/>
      <c r="F59"/>
      <c r="G59"/>
      <c r="H59"/>
      <c r="I59"/>
      <c r="J59"/>
      <c r="K59"/>
      <c r="L59"/>
      <c r="M59"/>
      <c r="N59"/>
    </row>
    <row r="60" spans="1:29">
      <c r="K60" s="40"/>
      <c r="L60" s="40"/>
      <c r="M60" s="40"/>
      <c r="N60" s="40"/>
      <c r="P60" s="36"/>
      <c r="Q60" s="36"/>
      <c r="R60" s="36"/>
      <c r="S60" s="36"/>
      <c r="T60" s="36"/>
      <c r="U60" s="36"/>
      <c r="V60" s="36"/>
      <c r="W60" s="36"/>
      <c r="X60" s="36"/>
      <c r="Y60" s="36"/>
      <c r="Z60" s="36"/>
      <c r="AA60" s="36"/>
      <c r="AB60" s="36"/>
      <c r="AC60" s="36"/>
    </row>
    <row r="61" spans="1:29">
      <c r="L61" s="36"/>
      <c r="M61" s="36"/>
      <c r="N61" s="36"/>
    </row>
  </sheetData>
  <mergeCells count="5">
    <mergeCell ref="J2:N2"/>
    <mergeCell ref="J34:N34"/>
    <mergeCell ref="C2:G2"/>
    <mergeCell ref="C34:G34"/>
    <mergeCell ref="AJ2:AK2"/>
  </mergeCells>
  <pageMargins left="0.7" right="0.7" top="0.75" bottom="0.75" header="0.3" footer="0.3"/>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39997558519241921"/>
  </sheetPr>
  <dimension ref="A1:AB202"/>
  <sheetViews>
    <sheetView zoomScale="85" zoomScaleNormal="85" workbookViewId="0">
      <selection activeCell="L5" activeCellId="2" sqref="C8 C3:J3 L5:O5"/>
    </sheetView>
  </sheetViews>
  <sheetFormatPr defaultColWidth="9.140625" defaultRowHeight="15.75"/>
  <cols>
    <col min="1" max="1" width="49.28515625" style="79" bestFit="1" customWidth="1"/>
    <col min="2" max="2" width="1.28515625" style="79" customWidth="1"/>
    <col min="3" max="3" width="13.28515625" style="79" customWidth="1"/>
    <col min="4" max="4" width="11.7109375" style="79" bestFit="1" customWidth="1"/>
    <col min="5" max="8" width="10.85546875" style="79" bestFit="1" customWidth="1"/>
    <col min="9" max="15" width="12.140625" style="79" bestFit="1" customWidth="1"/>
    <col min="16" max="16" width="11.28515625" style="79" bestFit="1" customWidth="1"/>
    <col min="17" max="17" width="12.85546875" style="79" bestFit="1" customWidth="1"/>
    <col min="18" max="16384" width="9.140625" style="79"/>
  </cols>
  <sheetData>
    <row r="1" spans="1:18">
      <c r="A1" s="70"/>
      <c r="B1" s="71"/>
      <c r="C1" s="72" t="s">
        <v>77</v>
      </c>
      <c r="D1" s="73" t="s">
        <v>76</v>
      </c>
      <c r="E1" s="73" t="s">
        <v>75</v>
      </c>
      <c r="F1" s="73" t="s">
        <v>74</v>
      </c>
      <c r="G1" s="73" t="s">
        <v>36</v>
      </c>
      <c r="H1" s="118" t="s">
        <v>35</v>
      </c>
      <c r="I1" s="74" t="s">
        <v>33</v>
      </c>
      <c r="J1" s="75" t="s">
        <v>27</v>
      </c>
      <c r="K1" s="76" t="s">
        <v>28</v>
      </c>
      <c r="L1" s="77" t="s">
        <v>29</v>
      </c>
      <c r="M1" s="77" t="s">
        <v>30</v>
      </c>
      <c r="N1" s="77" t="s">
        <v>31</v>
      </c>
      <c r="O1" s="78" t="s">
        <v>32</v>
      </c>
    </row>
    <row r="2" spans="1:18" ht="16.5" thickBot="1">
      <c r="A2" s="80"/>
      <c r="B2" s="81"/>
      <c r="C2" s="127" t="s">
        <v>37</v>
      </c>
      <c r="D2" s="128" t="s">
        <v>34</v>
      </c>
      <c r="E2" s="128" t="s">
        <v>38</v>
      </c>
      <c r="F2" s="128" t="s">
        <v>60</v>
      </c>
      <c r="G2" s="128" t="s">
        <v>61</v>
      </c>
      <c r="H2" s="129" t="s">
        <v>62</v>
      </c>
      <c r="I2" s="130" t="s">
        <v>57</v>
      </c>
      <c r="J2" s="131" t="s">
        <v>58</v>
      </c>
      <c r="K2" s="132" t="s">
        <v>50</v>
      </c>
      <c r="L2" s="133" t="s">
        <v>51</v>
      </c>
      <c r="M2" s="133" t="s">
        <v>52</v>
      </c>
      <c r="N2" s="133" t="s">
        <v>53</v>
      </c>
      <c r="O2" s="134" t="s">
        <v>54</v>
      </c>
    </row>
    <row r="3" spans="1:18">
      <c r="A3" s="82" t="s">
        <v>44</v>
      </c>
      <c r="B3" s="71"/>
      <c r="C3" s="196">
        <v>3.1034482758620641E-2</v>
      </c>
      <c r="D3" s="197">
        <v>2.5025025025025016E-2</v>
      </c>
      <c r="E3" s="197">
        <v>2.9296875E-2</v>
      </c>
      <c r="F3" s="197">
        <v>1.3282732447817747E-2</v>
      </c>
      <c r="G3" s="197">
        <v>1.3108614232209881E-2</v>
      </c>
      <c r="H3" s="198">
        <v>2.1256931608133023E-2</v>
      </c>
      <c r="I3" s="199">
        <f>'Master Data'!$C$8</f>
        <v>2.4500000000000001E-2</v>
      </c>
      <c r="J3" s="83">
        <f>'Master Data'!$C$8</f>
        <v>2.4500000000000001E-2</v>
      </c>
      <c r="K3" s="84">
        <f>'Master Data'!$C$8</f>
        <v>2.4500000000000001E-2</v>
      </c>
      <c r="L3" s="84">
        <f>'Master Data'!$C$8</f>
        <v>2.4500000000000001E-2</v>
      </c>
      <c r="M3" s="84">
        <f>'Master Data'!$C$8</f>
        <v>2.4500000000000001E-2</v>
      </c>
      <c r="N3" s="84">
        <f>'Master Data'!$C$8</f>
        <v>2.4500000000000001E-2</v>
      </c>
      <c r="O3" s="83">
        <f>'Master Data'!$C$8</f>
        <v>2.4500000000000001E-2</v>
      </c>
    </row>
    <row r="4" spans="1:18">
      <c r="A4" s="85" t="s">
        <v>78</v>
      </c>
      <c r="B4" s="86"/>
      <c r="C4" s="89">
        <f>D4*(1-D$3)</f>
        <v>0.85835161738065813</v>
      </c>
      <c r="D4" s="88">
        <f>E4*(1-E$3)</f>
        <v>0.88038322973642447</v>
      </c>
      <c r="E4" s="88">
        <f t="shared" ref="E4:F4" si="0">F4*(1-F$3)</f>
        <v>0.90695415216307707</v>
      </c>
      <c r="F4" s="88">
        <f t="shared" si="0"/>
        <v>0.9191631503652723</v>
      </c>
      <c r="G4" s="88">
        <f>H4*(1-H$3)</f>
        <v>0.93137214856746775</v>
      </c>
      <c r="H4" s="87">
        <f>I4*(1-I$3)</f>
        <v>0.95160025000000004</v>
      </c>
      <c r="I4" s="89">
        <f>J4*(1-J$3)</f>
        <v>0.97550000000000003</v>
      </c>
      <c r="J4" s="90">
        <v>1</v>
      </c>
      <c r="K4" s="88">
        <f t="shared" ref="K4" si="1">J4*(1+K$3)</f>
        <v>1.0245</v>
      </c>
      <c r="L4" s="88">
        <f t="shared" ref="L4" si="2">K4*(1+L$3)</f>
        <v>1.0496002499999999</v>
      </c>
      <c r="M4" s="88">
        <f t="shared" ref="M4" si="3">L4*(1+M$3)</f>
        <v>1.0753154561249998</v>
      </c>
      <c r="N4" s="88">
        <f t="shared" ref="N4" si="4">M4*(1+N$3)</f>
        <v>1.1016606848000623</v>
      </c>
      <c r="O4" s="87">
        <f t="shared" ref="O4" si="5">N4*(1+O$3)</f>
        <v>1.1286513715776638</v>
      </c>
    </row>
    <row r="5" spans="1:18" ht="16.5" thickBot="1">
      <c r="A5" s="91" t="s">
        <v>82</v>
      </c>
      <c r="B5" s="81"/>
      <c r="C5" s="119">
        <v>0</v>
      </c>
      <c r="D5" s="120">
        <v>0</v>
      </c>
      <c r="E5" s="120">
        <v>0</v>
      </c>
      <c r="F5" s="120">
        <v>0</v>
      </c>
      <c r="G5" s="120">
        <v>0</v>
      </c>
      <c r="H5" s="121">
        <v>0</v>
      </c>
      <c r="I5" s="119">
        <v>0</v>
      </c>
      <c r="J5" s="121">
        <v>0</v>
      </c>
      <c r="K5" s="120">
        <v>0</v>
      </c>
      <c r="L5" s="200">
        <v>4.8999999999999998E-3</v>
      </c>
      <c r="M5" s="200">
        <v>4.8999999999999998E-3</v>
      </c>
      <c r="N5" s="200">
        <v>4.8999999999999998E-3</v>
      </c>
      <c r="O5" s="201">
        <v>4.8999999999999998E-3</v>
      </c>
      <c r="P5" s="92"/>
      <c r="Q5" s="92"/>
      <c r="R5" s="92"/>
    </row>
    <row r="6" spans="1:18">
      <c r="A6" s="93"/>
    </row>
    <row r="7" spans="1:18">
      <c r="A7" s="93" t="s">
        <v>39</v>
      </c>
    </row>
    <row r="8" spans="1:18">
      <c r="A8" s="122" t="s">
        <v>40</v>
      </c>
      <c r="B8" s="122"/>
      <c r="C8" s="195">
        <v>2.4500000000000001E-2</v>
      </c>
    </row>
    <row r="9" spans="1:18">
      <c r="I9" s="94"/>
    </row>
    <row r="10" spans="1:18">
      <c r="I10" s="94"/>
    </row>
    <row r="11" spans="1:18">
      <c r="E11" s="95"/>
      <c r="F11" s="96"/>
      <c r="G11" s="97"/>
      <c r="H11" s="98"/>
      <c r="I11" s="99"/>
    </row>
    <row r="12" spans="1:18">
      <c r="E12" s="95"/>
      <c r="F12" s="96"/>
      <c r="G12" s="97"/>
      <c r="H12" s="98"/>
      <c r="I12" s="99"/>
    </row>
    <row r="13" spans="1:18">
      <c r="E13" s="100"/>
      <c r="F13" s="100"/>
      <c r="G13" s="100"/>
      <c r="H13" s="100"/>
      <c r="I13" s="101"/>
    </row>
    <row r="14" spans="1:18">
      <c r="E14" s="95"/>
      <c r="F14" s="95"/>
      <c r="G14" s="95"/>
      <c r="H14" s="96"/>
      <c r="I14" s="102"/>
    </row>
    <row r="15" spans="1:18">
      <c r="E15" s="95"/>
      <c r="F15" s="96"/>
      <c r="G15" s="97"/>
      <c r="H15" s="98"/>
      <c r="I15" s="99"/>
    </row>
    <row r="16" spans="1:18">
      <c r="E16" s="103"/>
      <c r="F16" s="96"/>
      <c r="G16" s="104"/>
      <c r="H16" s="98"/>
      <c r="I16" s="99"/>
    </row>
    <row r="21" spans="1:21">
      <c r="A21" s="106"/>
      <c r="B21" s="106"/>
      <c r="C21" s="106"/>
      <c r="D21" s="106"/>
      <c r="E21" s="106"/>
      <c r="P21" s="105"/>
    </row>
    <row r="22" spans="1:21" ht="15" customHeight="1">
      <c r="A22" s="106"/>
      <c r="B22" s="106"/>
      <c r="C22" s="106"/>
      <c r="D22" s="106"/>
      <c r="E22" s="106"/>
      <c r="P22" s="105"/>
      <c r="Q22" s="107"/>
      <c r="R22" s="107"/>
      <c r="S22" s="107"/>
      <c r="T22" s="107"/>
      <c r="U22" s="107"/>
    </row>
    <row r="23" spans="1:21" ht="15" customHeight="1">
      <c r="A23" s="106"/>
      <c r="B23" s="106"/>
      <c r="C23" s="108"/>
      <c r="D23" s="108"/>
      <c r="E23" s="108"/>
      <c r="F23" s="109"/>
      <c r="G23" s="109"/>
      <c r="H23" s="109"/>
      <c r="P23" s="105"/>
    </row>
    <row r="24" spans="1:21">
      <c r="A24" s="106"/>
      <c r="B24" s="106"/>
      <c r="C24" s="106"/>
      <c r="D24" s="106"/>
      <c r="E24" s="106"/>
      <c r="P24" s="105"/>
    </row>
    <row r="25" spans="1:21">
      <c r="D25" s="106"/>
      <c r="E25" s="106"/>
    </row>
    <row r="26" spans="1:21" ht="15" customHeight="1">
      <c r="D26" s="106"/>
      <c r="E26" s="106"/>
    </row>
    <row r="27" spans="1:21" ht="15" customHeight="1">
      <c r="D27" s="106"/>
      <c r="E27" s="106"/>
      <c r="P27" s="105"/>
    </row>
    <row r="28" spans="1:21">
      <c r="D28" s="106"/>
      <c r="E28" s="106"/>
      <c r="P28" s="105"/>
    </row>
    <row r="29" spans="1:21">
      <c r="D29" s="106"/>
      <c r="E29" s="106"/>
      <c r="P29" s="105"/>
    </row>
    <row r="30" spans="1:21" ht="15" customHeight="1">
      <c r="D30" s="106"/>
      <c r="E30" s="106"/>
      <c r="P30" s="105"/>
    </row>
    <row r="31" spans="1:21" ht="15" customHeight="1">
      <c r="A31" s="106"/>
      <c r="B31" s="106"/>
      <c r="C31" s="106"/>
      <c r="D31" s="106"/>
      <c r="E31" s="106"/>
      <c r="P31" s="105"/>
    </row>
    <row r="32" spans="1:21" ht="15" customHeight="1">
      <c r="A32" s="106"/>
      <c r="B32" s="106"/>
      <c r="C32" s="106"/>
      <c r="D32" s="106"/>
      <c r="E32" s="106"/>
      <c r="P32" s="105"/>
    </row>
    <row r="33" spans="1:13" ht="15" customHeight="1">
      <c r="A33" s="106"/>
      <c r="B33" s="106"/>
      <c r="C33" s="106"/>
      <c r="D33" s="106"/>
      <c r="E33" s="106"/>
    </row>
    <row r="34" spans="1:13" ht="15" customHeight="1">
      <c r="A34" s="106"/>
      <c r="B34" s="106"/>
      <c r="C34" s="106"/>
      <c r="D34" s="106"/>
      <c r="E34" s="106"/>
      <c r="F34" s="106"/>
    </row>
    <row r="35" spans="1:13">
      <c r="A35" s="110"/>
      <c r="B35" s="110"/>
      <c r="C35" s="110"/>
      <c r="D35" s="111"/>
      <c r="E35" s="92"/>
      <c r="F35" s="92"/>
      <c r="G35" s="92"/>
    </row>
    <row r="36" spans="1:13">
      <c r="A36" s="110"/>
      <c r="B36" s="110"/>
      <c r="C36" s="110"/>
      <c r="D36" s="111"/>
      <c r="E36" s="92"/>
      <c r="F36" s="92"/>
      <c r="G36" s="92"/>
    </row>
    <row r="37" spans="1:13" ht="15" customHeight="1">
      <c r="A37" s="112"/>
      <c r="B37" s="111"/>
      <c r="C37" s="111"/>
      <c r="D37" s="113"/>
      <c r="E37" s="111"/>
      <c r="F37" s="113"/>
      <c r="G37" s="92"/>
      <c r="H37" s="92"/>
      <c r="I37" s="92"/>
      <c r="J37" s="92"/>
      <c r="K37" s="114"/>
      <c r="L37" s="114"/>
      <c r="M37" s="114"/>
    </row>
    <row r="38" spans="1:13">
      <c r="A38" s="112"/>
      <c r="B38" s="111"/>
      <c r="C38" s="111"/>
      <c r="D38" s="113"/>
      <c r="E38" s="111"/>
      <c r="F38" s="113"/>
      <c r="G38" s="92"/>
      <c r="H38" s="114"/>
      <c r="I38" s="114"/>
      <c r="J38" s="114"/>
      <c r="K38" s="114"/>
      <c r="L38" s="114"/>
      <c r="M38" s="114"/>
    </row>
    <row r="39" spans="1:13" ht="15" customHeight="1">
      <c r="A39" s="112"/>
      <c r="B39" s="111"/>
      <c r="C39" s="111"/>
      <c r="D39" s="113"/>
      <c r="E39" s="111"/>
      <c r="F39" s="113"/>
      <c r="G39" s="92"/>
      <c r="H39" s="114"/>
      <c r="I39" s="114"/>
      <c r="J39" s="114"/>
      <c r="K39" s="114"/>
      <c r="L39" s="114"/>
      <c r="M39" s="114"/>
    </row>
    <row r="40" spans="1:13" ht="15" customHeight="1">
      <c r="A40" s="112"/>
      <c r="B40" s="111"/>
      <c r="C40" s="111"/>
      <c r="D40" s="113"/>
      <c r="E40" s="111"/>
      <c r="F40" s="113"/>
      <c r="G40" s="92"/>
      <c r="H40" s="114"/>
      <c r="I40" s="114"/>
      <c r="J40" s="114"/>
      <c r="K40" s="114"/>
      <c r="L40" s="114"/>
      <c r="M40" s="114"/>
    </row>
    <row r="41" spans="1:13" ht="15" customHeight="1">
      <c r="A41" s="112"/>
      <c r="B41" s="111"/>
      <c r="C41" s="111"/>
      <c r="D41" s="113"/>
      <c r="E41" s="111"/>
      <c r="F41" s="113"/>
      <c r="G41" s="92"/>
      <c r="H41" s="115"/>
      <c r="I41" s="114"/>
      <c r="J41" s="114"/>
      <c r="K41" s="114"/>
      <c r="L41" s="114"/>
      <c r="M41" s="114"/>
    </row>
    <row r="42" spans="1:13" ht="15" customHeight="1">
      <c r="A42" s="112"/>
      <c r="B42" s="111"/>
      <c r="C42" s="111"/>
      <c r="D42" s="113"/>
      <c r="E42" s="111"/>
      <c r="F42" s="113"/>
      <c r="G42" s="92"/>
      <c r="H42" s="111"/>
      <c r="I42" s="114"/>
      <c r="J42" s="114"/>
      <c r="K42" s="114"/>
      <c r="L42" s="114"/>
      <c r="M42" s="114"/>
    </row>
    <row r="43" spans="1:13">
      <c r="A43" s="112"/>
      <c r="B43" s="111"/>
      <c r="C43" s="111"/>
      <c r="D43" s="113"/>
      <c r="E43" s="111"/>
      <c r="F43" s="113"/>
      <c r="G43" s="92"/>
      <c r="H43" s="111"/>
      <c r="I43" s="114"/>
      <c r="J43" s="114"/>
      <c r="K43" s="114"/>
      <c r="L43" s="114"/>
      <c r="M43" s="114"/>
    </row>
    <row r="44" spans="1:13">
      <c r="A44" s="112"/>
      <c r="B44" s="111"/>
      <c r="C44" s="111"/>
      <c r="D44" s="113"/>
      <c r="E44" s="111"/>
      <c r="F44" s="113"/>
      <c r="G44" s="92"/>
    </row>
    <row r="45" spans="1:13" ht="15" customHeight="1">
      <c r="A45" s="112"/>
      <c r="B45" s="111"/>
      <c r="C45" s="111"/>
      <c r="D45" s="113"/>
      <c r="E45" s="111"/>
      <c r="F45" s="113"/>
      <c r="G45" s="92"/>
    </row>
    <row r="46" spans="1:13" ht="15" customHeight="1"/>
    <row r="49" ht="15" customHeight="1"/>
    <row r="50" ht="15" customHeight="1"/>
    <row r="51" ht="15" customHeight="1"/>
    <row r="52" ht="15" customHeight="1"/>
    <row r="53" ht="15" customHeight="1"/>
    <row r="54" ht="15" customHeight="1"/>
    <row r="57" ht="15" customHeight="1"/>
    <row r="58" ht="15" customHeight="1"/>
    <row r="59" ht="15" customHeight="1"/>
    <row r="60" ht="15" customHeight="1"/>
    <row r="61" ht="15" customHeight="1"/>
    <row r="62" ht="15" customHeight="1"/>
    <row r="65" spans="28:28">
      <c r="AB65" s="116"/>
    </row>
    <row r="66" spans="28:28">
      <c r="AB66" s="116"/>
    </row>
    <row r="67" spans="28:28">
      <c r="AB67" s="117"/>
    </row>
    <row r="107" spans="1:12">
      <c r="A107" s="117"/>
      <c r="B107" s="117"/>
      <c r="C107" s="117"/>
      <c r="D107" s="117"/>
      <c r="E107" s="117"/>
      <c r="F107" s="117"/>
      <c r="G107" s="117"/>
      <c r="H107" s="117"/>
      <c r="I107" s="117"/>
      <c r="J107" s="117"/>
      <c r="K107" s="117"/>
      <c r="L107" s="117"/>
    </row>
    <row r="202" spans="1:12">
      <c r="A202" s="117"/>
      <c r="B202" s="117"/>
      <c r="C202" s="117"/>
      <c r="D202" s="117"/>
      <c r="E202" s="117"/>
      <c r="F202" s="117"/>
      <c r="G202" s="117"/>
      <c r="H202" s="117"/>
      <c r="I202" s="117"/>
      <c r="J202" s="117"/>
      <c r="K202" s="117"/>
      <c r="L202" s="117"/>
    </row>
  </sheetData>
  <pageMargins left="0.70866141732283472" right="0.70866141732283472" top="0.74803149606299213" bottom="0.74803149606299213" header="0.31496062992125984" footer="0.31496062992125984"/>
  <pageSetup paperSize="9" scale="80" orientation="landscape" r:id="rId1"/>
  <headerFooter>
    <oddHeader>&amp;L&amp;G</oddHeader>
  </headerFooter>
  <colBreaks count="2" manualBreakCount="2">
    <brk id="13" max="1048575" man="1"/>
    <brk id="25" max="1048575"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7"/>
  <sheetViews>
    <sheetView workbookViewId="0">
      <selection activeCell="K9" sqref="K9"/>
    </sheetView>
  </sheetViews>
  <sheetFormatPr defaultRowHeight="15"/>
  <cols>
    <col min="1" max="1" width="29.7109375" customWidth="1"/>
    <col min="2" max="2" width="37.28515625" bestFit="1" customWidth="1"/>
    <col min="3" max="3" width="12.85546875" customWidth="1"/>
    <col min="4" max="4" width="13.7109375" bestFit="1" customWidth="1"/>
    <col min="5" max="5" width="10.140625" bestFit="1" customWidth="1"/>
    <col min="6" max="6" width="9.5703125" bestFit="1" customWidth="1"/>
    <col min="7" max="10" width="10.28515625" customWidth="1"/>
    <col min="13" max="15" width="9.140625" style="36"/>
  </cols>
  <sheetData>
    <row r="1" spans="1:15">
      <c r="D1" s="33"/>
      <c r="E1" s="4"/>
    </row>
    <row r="2" spans="1:15">
      <c r="D2" s="33"/>
      <c r="E2" s="4"/>
    </row>
    <row r="3" spans="1:15" ht="15.75" thickBot="1">
      <c r="E3" s="32"/>
      <c r="F3" s="164"/>
      <c r="G3" t="s">
        <v>47</v>
      </c>
      <c r="K3" t="s">
        <v>81</v>
      </c>
    </row>
    <row r="4" spans="1:15" ht="26.25">
      <c r="B4" s="16" t="s">
        <v>1</v>
      </c>
      <c r="C4" s="18" t="s">
        <v>80</v>
      </c>
      <c r="D4" s="17" t="s">
        <v>56</v>
      </c>
      <c r="E4" s="15" t="s">
        <v>26</v>
      </c>
      <c r="F4" s="15" t="s">
        <v>42</v>
      </c>
      <c r="G4" s="15" t="s">
        <v>43</v>
      </c>
      <c r="H4" s="6" t="s">
        <v>46</v>
      </c>
      <c r="I4" s="15" t="s">
        <v>79</v>
      </c>
      <c r="J4" s="6" t="s">
        <v>45</v>
      </c>
      <c r="K4" s="6" t="s">
        <v>50</v>
      </c>
      <c r="L4" s="6" t="s">
        <v>51</v>
      </c>
      <c r="M4" s="35" t="s">
        <v>52</v>
      </c>
      <c r="N4" s="35" t="s">
        <v>53</v>
      </c>
      <c r="O4" s="35" t="s">
        <v>54</v>
      </c>
    </row>
    <row r="5" spans="1:15">
      <c r="A5" s="3" t="s">
        <v>0</v>
      </c>
      <c r="B5" s="19" t="s">
        <v>2</v>
      </c>
      <c r="C5" s="24">
        <v>0</v>
      </c>
      <c r="D5" s="160"/>
      <c r="E5" s="161"/>
      <c r="F5" s="162"/>
      <c r="G5" s="10">
        <v>0</v>
      </c>
      <c r="H5" s="20" t="str">
        <f t="shared" ref="H5:H15" si="0">IFERROR(G5/C5,"")</f>
        <v/>
      </c>
      <c r="I5" s="21">
        <f>G5*(1+'Master Data'!$J$3)</f>
        <v>0</v>
      </c>
      <c r="J5" s="20" t="str">
        <f t="shared" ref="J5:J16" si="1">IFERROR(I5/C5,"")</f>
        <v/>
      </c>
      <c r="K5" s="22"/>
      <c r="L5" s="23"/>
      <c r="M5" s="42"/>
      <c r="N5" s="42"/>
      <c r="O5" s="42"/>
    </row>
    <row r="6" spans="1:15">
      <c r="A6" s="3" t="s">
        <v>3</v>
      </c>
      <c r="B6" s="19" t="s">
        <v>3</v>
      </c>
      <c r="C6" s="24">
        <v>60.56</v>
      </c>
      <c r="D6" s="160"/>
      <c r="E6" s="161"/>
      <c r="F6" s="162"/>
      <c r="G6" s="10">
        <v>56.798451266319837</v>
      </c>
      <c r="H6" s="20">
        <f t="shared" si="0"/>
        <v>0.9378872401968269</v>
      </c>
      <c r="I6" s="10">
        <f>G6*(1+'Master Data'!$J$3)</f>
        <v>58.190013322344669</v>
      </c>
      <c r="J6" s="20">
        <f t="shared" si="1"/>
        <v>0.96086547758164909</v>
      </c>
      <c r="K6" s="22">
        <f>I6</f>
        <v>58.190013322344669</v>
      </c>
      <c r="L6" s="42">
        <f>K6*(1+'Master Data'!L$5)</f>
        <v>58.475144387624155</v>
      </c>
      <c r="M6" s="42">
        <f>L6*(1+'Master Data'!M$5)</f>
        <v>58.761672595123507</v>
      </c>
      <c r="N6" s="42">
        <f>M6*(1+'Master Data'!N$5)</f>
        <v>59.049604790839609</v>
      </c>
      <c r="O6" s="42">
        <f>N6*(1+'Master Data'!O$5)</f>
        <v>59.338947854314718</v>
      </c>
    </row>
    <row r="7" spans="1:15">
      <c r="A7" s="3" t="s">
        <v>25</v>
      </c>
      <c r="B7" s="19" t="s">
        <v>4</v>
      </c>
      <c r="C7" s="24">
        <v>63.09</v>
      </c>
      <c r="D7" s="160"/>
      <c r="E7" s="161"/>
      <c r="F7" s="162"/>
      <c r="G7" s="10">
        <v>70.566694059362973</v>
      </c>
      <c r="H7" s="20">
        <f t="shared" si="0"/>
        <v>1.1185083857879692</v>
      </c>
      <c r="I7" s="10">
        <f>G7*(1+'Master Data'!$J$3)</f>
        <v>72.295578063817359</v>
      </c>
      <c r="J7" s="20">
        <f t="shared" si="1"/>
        <v>1.1459118412397742</v>
      </c>
      <c r="K7" s="22">
        <f t="shared" ref="K7:K20" si="2">I7</f>
        <v>72.295578063817359</v>
      </c>
      <c r="L7" s="42">
        <f>K7*(1+'Master Data'!L$5)</f>
        <v>72.649826396330056</v>
      </c>
      <c r="M7" s="42">
        <f>L7*(1+'Master Data'!M$5)</f>
        <v>73.005810545672063</v>
      </c>
      <c r="N7" s="42">
        <f>M7*(1+'Master Data'!N$5)</f>
        <v>73.363539017345843</v>
      </c>
      <c r="O7" s="42">
        <f>N7*(1+'Master Data'!O$5)</f>
        <v>73.723020358530832</v>
      </c>
    </row>
    <row r="8" spans="1:15">
      <c r="A8" s="3" t="s">
        <v>23</v>
      </c>
      <c r="B8" s="19" t="s">
        <v>5</v>
      </c>
      <c r="C8" s="24">
        <v>62.13</v>
      </c>
      <c r="D8" s="160"/>
      <c r="E8" s="161"/>
      <c r="F8" s="162"/>
      <c r="G8" s="10">
        <v>62.618154185918044</v>
      </c>
      <c r="H8" s="20">
        <f t="shared" si="0"/>
        <v>1.007856980298053</v>
      </c>
      <c r="I8" s="10">
        <f>G8*(1+'Master Data'!$J$3)</f>
        <v>64.152298963473029</v>
      </c>
      <c r="J8" s="20">
        <f t="shared" si="1"/>
        <v>1.0325494763153553</v>
      </c>
      <c r="K8" s="22">
        <f t="shared" si="2"/>
        <v>64.152298963473029</v>
      </c>
      <c r="L8" s="42">
        <f>K8*(1+'Master Data'!L$5)</f>
        <v>64.466645228394043</v>
      </c>
      <c r="M8" s="42">
        <f>L8*(1+'Master Data'!M$5)</f>
        <v>64.782531790013167</v>
      </c>
      <c r="N8" s="42">
        <f>M8*(1+'Master Data'!N$5)</f>
        <v>65.099966195784219</v>
      </c>
      <c r="O8" s="42">
        <f>N8*(1+'Master Data'!O$5)</f>
        <v>65.418956030143562</v>
      </c>
    </row>
    <row r="9" spans="1:15">
      <c r="A9" s="3" t="s">
        <v>6</v>
      </c>
      <c r="B9" s="19" t="s">
        <v>6</v>
      </c>
      <c r="C9" s="24">
        <v>70.05</v>
      </c>
      <c r="D9" s="160"/>
      <c r="E9" s="161"/>
      <c r="F9" s="162"/>
      <c r="G9" s="10">
        <v>73.974287877936845</v>
      </c>
      <c r="H9" s="20">
        <f t="shared" si="0"/>
        <v>1.0560212402275067</v>
      </c>
      <c r="I9" s="10">
        <f>G9*(1+'Master Data'!$J$3)</f>
        <v>75.786657930946291</v>
      </c>
      <c r="J9" s="20">
        <f t="shared" si="1"/>
        <v>1.0818937606130805</v>
      </c>
      <c r="K9" s="22">
        <f t="shared" si="2"/>
        <v>75.786657930946291</v>
      </c>
      <c r="L9" s="42">
        <f>K9*(1+'Master Data'!L$5)</f>
        <v>76.158012554807925</v>
      </c>
      <c r="M9" s="42">
        <f>L9*(1+'Master Data'!M$5)</f>
        <v>76.531186816326482</v>
      </c>
      <c r="N9" s="42">
        <f>M9*(1+'Master Data'!N$5)</f>
        <v>76.906189631726477</v>
      </c>
      <c r="O9" s="42">
        <f>N9*(1+'Master Data'!O$5)</f>
        <v>77.283029960921922</v>
      </c>
    </row>
    <row r="10" spans="1:15">
      <c r="A10" s="3" t="s">
        <v>18</v>
      </c>
      <c r="B10" s="19" t="s">
        <v>7</v>
      </c>
      <c r="C10" s="24">
        <v>62.25</v>
      </c>
      <c r="D10" s="160"/>
      <c r="E10" s="161"/>
      <c r="F10" s="162"/>
      <c r="G10" s="10">
        <v>62.418203019382993</v>
      </c>
      <c r="H10" s="20">
        <f t="shared" si="0"/>
        <v>1.002702056536273</v>
      </c>
      <c r="I10" s="10">
        <f>G10*(1+'Master Data'!$J$3)</f>
        <v>63.947448993357874</v>
      </c>
      <c r="J10" s="20">
        <f t="shared" si="1"/>
        <v>1.0272682569214115</v>
      </c>
      <c r="K10" s="22">
        <f t="shared" si="2"/>
        <v>63.947448993357874</v>
      </c>
      <c r="L10" s="42">
        <f>K10*(1+'Master Data'!L$5)</f>
        <v>64.260791493425316</v>
      </c>
      <c r="M10" s="42">
        <f>L10*(1+'Master Data'!M$5)</f>
        <v>64.575669371743089</v>
      </c>
      <c r="N10" s="42">
        <f>M10*(1+'Master Data'!N$5)</f>
        <v>64.892090151664618</v>
      </c>
      <c r="O10" s="42">
        <f>N10*(1+'Master Data'!O$5)</f>
        <v>65.21006139340777</v>
      </c>
    </row>
    <row r="11" spans="1:15">
      <c r="A11" s="3" t="s">
        <v>21</v>
      </c>
      <c r="B11" s="19" t="s">
        <v>8</v>
      </c>
      <c r="C11" s="24">
        <v>56.35</v>
      </c>
      <c r="D11" s="160"/>
      <c r="E11" s="161"/>
      <c r="F11" s="162"/>
      <c r="G11" s="10">
        <v>55.411689796892205</v>
      </c>
      <c r="H11" s="20">
        <f t="shared" si="0"/>
        <v>0.98334853233171615</v>
      </c>
      <c r="I11" s="10">
        <f>G11*(1+'Master Data'!$J$3)</f>
        <v>56.76927619691606</v>
      </c>
      <c r="J11" s="20">
        <f t="shared" si="1"/>
        <v>1.007440571373843</v>
      </c>
      <c r="K11" s="22">
        <f t="shared" si="2"/>
        <v>56.76927619691606</v>
      </c>
      <c r="L11" s="42">
        <f>K11*(1+'Master Data'!L$5)</f>
        <v>57.047445650280942</v>
      </c>
      <c r="M11" s="42">
        <f>L11*(1+'Master Data'!M$5)</f>
        <v>57.326978133967316</v>
      </c>
      <c r="N11" s="42">
        <f>M11*(1+'Master Data'!N$5)</f>
        <v>57.607880326823754</v>
      </c>
      <c r="O11" s="42">
        <f>N11*(1+'Master Data'!O$5)</f>
        <v>57.890158940425188</v>
      </c>
    </row>
    <row r="12" spans="1:15">
      <c r="A12" s="3" t="s">
        <v>20</v>
      </c>
      <c r="B12" s="19" t="s">
        <v>9</v>
      </c>
      <c r="C12" s="24">
        <v>63.38</v>
      </c>
      <c r="D12" s="160"/>
      <c r="E12" s="161"/>
      <c r="F12" s="162"/>
      <c r="G12" s="10">
        <v>62.744928440699304</v>
      </c>
      <c r="H12" s="20">
        <f t="shared" si="0"/>
        <v>0.98997993753075575</v>
      </c>
      <c r="I12" s="10">
        <f>G12*(1+'Master Data'!$J$3)</f>
        <v>64.282179187496439</v>
      </c>
      <c r="J12" s="20">
        <f t="shared" si="1"/>
        <v>1.0142344460002592</v>
      </c>
      <c r="K12" s="22">
        <f t="shared" si="2"/>
        <v>64.282179187496439</v>
      </c>
      <c r="L12" s="42">
        <f>K12*(1+'Master Data'!L$5)</f>
        <v>64.597161865515162</v>
      </c>
      <c r="M12" s="42">
        <f>L12*(1+'Master Data'!M$5)</f>
        <v>64.913687958656183</v>
      </c>
      <c r="N12" s="42">
        <f>M12*(1+'Master Data'!N$5)</f>
        <v>65.231765029653587</v>
      </c>
      <c r="O12" s="42">
        <f>N12*(1+'Master Data'!O$5)</f>
        <v>65.55140067829889</v>
      </c>
    </row>
    <row r="13" spans="1:15">
      <c r="A13" s="3" t="s">
        <v>19</v>
      </c>
      <c r="B13" s="19" t="s">
        <v>10</v>
      </c>
      <c r="C13" s="24">
        <v>69.650000000000006</v>
      </c>
      <c r="D13" s="160"/>
      <c r="E13" s="161"/>
      <c r="F13" s="162"/>
      <c r="G13" s="10">
        <v>70.292554236114782</v>
      </c>
      <c r="H13" s="20">
        <f t="shared" si="0"/>
        <v>1.009225473598202</v>
      </c>
      <c r="I13" s="10">
        <f>G13*(1+'Master Data'!$J$3)</f>
        <v>72.014721814899588</v>
      </c>
      <c r="J13" s="20">
        <f t="shared" si="1"/>
        <v>1.033951497701358</v>
      </c>
      <c r="K13" s="22">
        <f t="shared" si="2"/>
        <v>72.014721814899588</v>
      </c>
      <c r="L13" s="42">
        <f>K13*(1+'Master Data'!L$5)</f>
        <v>72.367593951792585</v>
      </c>
      <c r="M13" s="42">
        <f>L13*(1+'Master Data'!M$5)</f>
        <v>72.722195162156368</v>
      </c>
      <c r="N13" s="42">
        <f>M13*(1+'Master Data'!N$5)</f>
        <v>73.07853391845093</v>
      </c>
      <c r="O13" s="42">
        <f>N13*(1+'Master Data'!O$5)</f>
        <v>73.436618734651333</v>
      </c>
    </row>
    <row r="14" spans="1:15">
      <c r="A14" s="3" t="s">
        <v>48</v>
      </c>
      <c r="B14" s="19" t="s">
        <v>48</v>
      </c>
      <c r="C14" s="24">
        <v>58.32</v>
      </c>
      <c r="D14" s="160"/>
      <c r="E14" s="161"/>
      <c r="F14" s="162"/>
      <c r="G14" s="10">
        <v>53.879941066002417</v>
      </c>
      <c r="H14" s="20">
        <f t="shared" si="0"/>
        <v>0.92386730222912239</v>
      </c>
      <c r="I14" s="10">
        <f>G14*(1+'Master Data'!$J$3)</f>
        <v>55.199999622119471</v>
      </c>
      <c r="J14" s="20">
        <f t="shared" si="1"/>
        <v>0.94650205113373576</v>
      </c>
      <c r="K14" s="22">
        <f t="shared" si="2"/>
        <v>55.199999622119471</v>
      </c>
      <c r="L14" s="42">
        <f>K14*(1+'Master Data'!L$5)</f>
        <v>55.470479620267852</v>
      </c>
      <c r="M14" s="42">
        <f>L14*(1+'Master Data'!M$5)</f>
        <v>55.742284970407162</v>
      </c>
      <c r="N14" s="42">
        <f>M14*(1+'Master Data'!N$5)</f>
        <v>56.01542216676215</v>
      </c>
      <c r="O14" s="42">
        <f>N14*(1+'Master Data'!O$5)</f>
        <v>56.289897735379277</v>
      </c>
    </row>
    <row r="15" spans="1:15">
      <c r="A15" s="3" t="s">
        <v>17</v>
      </c>
      <c r="B15" s="19" t="s">
        <v>11</v>
      </c>
      <c r="C15" s="24">
        <v>72.38</v>
      </c>
      <c r="D15" s="160"/>
      <c r="E15" s="161"/>
      <c r="F15" s="162"/>
      <c r="G15" s="10">
        <v>67.31862790835352</v>
      </c>
      <c r="H15" s="20">
        <f t="shared" si="0"/>
        <v>0.93007222863157668</v>
      </c>
      <c r="I15" s="10">
        <f>G15*(1+'Master Data'!$J$3)</f>
        <v>68.967934292108183</v>
      </c>
      <c r="J15" s="20">
        <f t="shared" si="1"/>
        <v>0.95285899823305042</v>
      </c>
      <c r="K15" s="22">
        <f t="shared" si="2"/>
        <v>68.967934292108183</v>
      </c>
      <c r="L15" s="42">
        <f>K15*(1+'Master Data'!L$5)</f>
        <v>69.30587717013951</v>
      </c>
      <c r="M15" s="42">
        <f>L15*(1+'Master Data'!M$5)</f>
        <v>69.645475968273189</v>
      </c>
      <c r="N15" s="42">
        <f>M15*(1+'Master Data'!N$5)</f>
        <v>69.986738800517728</v>
      </c>
      <c r="O15" s="42">
        <f>N15*(1+'Master Data'!O$5)</f>
        <v>70.329673820640252</v>
      </c>
    </row>
    <row r="16" spans="1:15">
      <c r="A16" s="3" t="s">
        <v>16</v>
      </c>
      <c r="B16" s="19" t="s">
        <v>12</v>
      </c>
      <c r="C16" s="24">
        <v>48.42</v>
      </c>
      <c r="D16" s="160"/>
      <c r="E16" s="161"/>
      <c r="F16" s="162"/>
      <c r="G16" s="10">
        <v>48.940294796678259</v>
      </c>
      <c r="H16" s="20">
        <f t="shared" ref="H16:H19" si="3">IFERROR(G16/C16,"")</f>
        <v>1.0107454522238384</v>
      </c>
      <c r="I16" s="10">
        <f>G16*(1+'Master Data'!$J$3)</f>
        <v>50.139332019196878</v>
      </c>
      <c r="J16" s="20">
        <f t="shared" si="1"/>
        <v>1.0355087158033225</v>
      </c>
      <c r="K16" s="22">
        <f t="shared" si="2"/>
        <v>50.139332019196878</v>
      </c>
      <c r="L16" s="42">
        <f>K16*(1+'Master Data'!L$5)</f>
        <v>50.385014746090938</v>
      </c>
      <c r="M16" s="42">
        <f>L16*(1+'Master Data'!M$5)</f>
        <v>50.631901318346777</v>
      </c>
      <c r="N16" s="42">
        <f>M16*(1+'Master Data'!N$5)</f>
        <v>50.879997634806671</v>
      </c>
      <c r="O16" s="42">
        <f>N16*(1+'Master Data'!O$5)</f>
        <v>51.129309623217218</v>
      </c>
    </row>
    <row r="17" spans="1:15">
      <c r="A17" s="3" t="s">
        <v>22</v>
      </c>
      <c r="B17" s="19" t="s">
        <v>13</v>
      </c>
      <c r="C17" s="24">
        <v>48.23</v>
      </c>
      <c r="D17" s="160"/>
      <c r="E17" s="161"/>
      <c r="F17" s="162"/>
      <c r="G17" s="10">
        <v>45.371957634046979</v>
      </c>
      <c r="H17" s="20">
        <f t="shared" si="3"/>
        <v>0.94074139817638358</v>
      </c>
      <c r="I17" s="10">
        <f>G17*(1+'Master Data'!$J$3)</f>
        <v>46.48357059608113</v>
      </c>
      <c r="J17" s="20">
        <f t="shared" ref="J17:J20" si="4">IFERROR(I17/C17,"")</f>
        <v>0.96378956243170499</v>
      </c>
      <c r="K17" s="22">
        <f t="shared" si="2"/>
        <v>46.48357059608113</v>
      </c>
      <c r="L17" s="42">
        <f>K17*(1+'Master Data'!L$5)</f>
        <v>46.711340092001926</v>
      </c>
      <c r="M17" s="42">
        <f>L17*(1+'Master Data'!M$5)</f>
        <v>46.940225658452732</v>
      </c>
      <c r="N17" s="42">
        <f>M17*(1+'Master Data'!N$5)</f>
        <v>47.170232764179147</v>
      </c>
      <c r="O17" s="42">
        <f>N17*(1+'Master Data'!O$5)</f>
        <v>47.401366904723623</v>
      </c>
    </row>
    <row r="18" spans="1:15">
      <c r="A18" s="3" t="s">
        <v>24</v>
      </c>
      <c r="B18" s="19" t="s">
        <v>14</v>
      </c>
      <c r="C18" s="24">
        <v>50.22</v>
      </c>
      <c r="D18" s="160"/>
      <c r="E18" s="161"/>
      <c r="F18" s="162"/>
      <c r="G18" s="10">
        <v>0</v>
      </c>
      <c r="H18" s="20">
        <f t="shared" si="3"/>
        <v>0</v>
      </c>
      <c r="I18" s="10">
        <f>G18*(1+'Master Data'!$J$3)</f>
        <v>0</v>
      </c>
      <c r="J18" s="20">
        <f t="shared" si="4"/>
        <v>0</v>
      </c>
      <c r="K18" s="22">
        <f t="shared" si="2"/>
        <v>0</v>
      </c>
      <c r="L18" s="42">
        <f>K18*(1+'Master Data'!L$5)</f>
        <v>0</v>
      </c>
      <c r="M18" s="42">
        <f>L18*(1+'Master Data'!M$5)</f>
        <v>0</v>
      </c>
      <c r="N18" s="42">
        <f>M18*(1+'Master Data'!N$5)</f>
        <v>0</v>
      </c>
      <c r="O18" s="42">
        <f>N18*(1+'Master Data'!O$5)</f>
        <v>0</v>
      </c>
    </row>
    <row r="19" spans="1:15">
      <c r="A19" s="3" t="s">
        <v>15</v>
      </c>
      <c r="B19" s="19" t="s">
        <v>15</v>
      </c>
      <c r="C19" s="24">
        <v>86.06</v>
      </c>
      <c r="D19" s="160"/>
      <c r="E19" s="161"/>
      <c r="F19" s="162"/>
      <c r="G19" s="10">
        <v>83.12101955905112</v>
      </c>
      <c r="H19" s="20">
        <f t="shared" si="3"/>
        <v>0.96584963466245777</v>
      </c>
      <c r="I19" s="10">
        <f>G19*(1+'Master Data'!$J$3)</f>
        <v>85.157484538247871</v>
      </c>
      <c r="J19" s="20">
        <f t="shared" si="4"/>
        <v>0.98951295071168799</v>
      </c>
      <c r="K19" s="22">
        <f t="shared" si="2"/>
        <v>85.157484538247871</v>
      </c>
      <c r="L19" s="42">
        <f>K19*(1+'Master Data'!L$5)</f>
        <v>85.574756212485283</v>
      </c>
      <c r="M19" s="42">
        <f>L19*(1+'Master Data'!M$5)</f>
        <v>85.994072517926455</v>
      </c>
      <c r="N19" s="42">
        <f>M19*(1+'Master Data'!N$5)</f>
        <v>86.41544347326429</v>
      </c>
      <c r="O19" s="42">
        <f>N19*(1+'Master Data'!O$5)</f>
        <v>86.838879146283276</v>
      </c>
    </row>
    <row r="20" spans="1:15" s="36" customFormat="1">
      <c r="A20" s="3" t="s">
        <v>59</v>
      </c>
      <c r="B20" s="19" t="s">
        <v>59</v>
      </c>
      <c r="C20" s="24">
        <v>0</v>
      </c>
      <c r="D20" s="160"/>
      <c r="E20" s="161"/>
      <c r="F20" s="162"/>
      <c r="G20" s="10">
        <v>68.21366726799549</v>
      </c>
      <c r="H20" s="20" t="str">
        <f>IFERROR(G20/C20,"")</f>
        <v/>
      </c>
      <c r="I20" s="10">
        <f>G20*(1+'Master Data'!$J$3)</f>
        <v>69.884902116061383</v>
      </c>
      <c r="J20" s="20" t="str">
        <f t="shared" si="4"/>
        <v/>
      </c>
      <c r="K20" s="22">
        <f t="shared" si="2"/>
        <v>69.884902116061383</v>
      </c>
      <c r="L20" s="42">
        <f>K20*(1+'Master Data'!L$5)</f>
        <v>70.227338136430077</v>
      </c>
      <c r="M20" s="42">
        <f>L20*(1+'Master Data'!M$5)</f>
        <v>70.571452093298575</v>
      </c>
      <c r="N20" s="42">
        <f>M20*(1+'Master Data'!N$5)</f>
        <v>70.917252208555738</v>
      </c>
      <c r="O20" s="42">
        <f>N20*(1+'Master Data'!O$5)</f>
        <v>71.264746744377661</v>
      </c>
    </row>
    <row r="21" spans="1:15">
      <c r="A21" s="3" t="s">
        <v>83</v>
      </c>
      <c r="B21" s="19" t="s">
        <v>83</v>
      </c>
      <c r="D21" s="163"/>
      <c r="E21" s="161"/>
      <c r="F21" s="162"/>
      <c r="G21" s="10">
        <v>79.834274754756009</v>
      </c>
      <c r="H21" s="20" t="str">
        <f t="shared" ref="H21:H22" si="5">IFERROR(G21/C21,"")</f>
        <v/>
      </c>
      <c r="I21" s="10">
        <f>G21*(1+'Master Data'!$J$3)</f>
        <v>81.790214486247535</v>
      </c>
      <c r="J21" s="20" t="str">
        <f>IFERROR(I21/C21,"")</f>
        <v/>
      </c>
      <c r="K21" s="22">
        <f t="shared" ref="K21:K22" si="6">I21</f>
        <v>81.790214486247535</v>
      </c>
      <c r="L21" s="42">
        <f>K21*(1+'Master Data'!L$5)</f>
        <v>82.190986537230145</v>
      </c>
      <c r="M21" s="42">
        <f>L21*(1+'Master Data'!M$5)</f>
        <v>82.593722371262572</v>
      </c>
      <c r="N21" s="42">
        <f>M21*(1+'Master Data'!N$5)</f>
        <v>82.998431610881752</v>
      </c>
      <c r="O21" s="42">
        <f>N21*(1+'Master Data'!O$5)</f>
        <v>83.405123925775058</v>
      </c>
    </row>
    <row r="22" spans="1:15">
      <c r="A22" s="3" t="s">
        <v>84</v>
      </c>
      <c r="B22" s="19" t="s">
        <v>84</v>
      </c>
      <c r="D22" s="163"/>
      <c r="E22" s="161"/>
      <c r="F22" s="162"/>
      <c r="G22" s="10">
        <v>91.897433664810706</v>
      </c>
      <c r="H22" s="20" t="str">
        <f t="shared" si="5"/>
        <v/>
      </c>
      <c r="I22" s="10">
        <f>G22*(1+'Master Data'!$J$3)</f>
        <v>94.148920789598563</v>
      </c>
      <c r="J22" s="20" t="str">
        <f>IFERROR(I22/C22,"")</f>
        <v/>
      </c>
      <c r="K22" s="22">
        <f t="shared" si="6"/>
        <v>94.148920789598563</v>
      </c>
      <c r="L22" s="42">
        <f>K22*(1+'Master Data'!L$5)</f>
        <v>94.61025050146759</v>
      </c>
      <c r="M22" s="42">
        <f>L22*(1+'Master Data'!M$5)</f>
        <v>95.073840728924779</v>
      </c>
      <c r="N22" s="42">
        <f>M22*(1+'Master Data'!N$5)</f>
        <v>95.539702548496507</v>
      </c>
      <c r="O22" s="42">
        <f>N22*(1+'Master Data'!O$5)</f>
        <v>96.007847090984129</v>
      </c>
    </row>
    <row r="26" spans="1:15">
      <c r="F26" s="37"/>
    </row>
    <row r="27" spans="1:15">
      <c r="F27" s="3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usiness_x0020_Groups xmlns="8f493e50-f4fa-4672-bec5-6587e791f720">CENO - Customer Engagement &amp; Network Operations</Business_x0020_Groups>
    <TaxCatchAll xmlns="8f493e50-f4fa-4672-bec5-6587e791f720">
      <Value>64</Value>
      <Value>59</Value>
      <Value>15</Value>
    </TaxCatchAll>
    <Published_x0020_Externally xmlns="8f493e50-f4fa-4672-bec5-6587e791f720">Yes</Published_x0020_Externally>
    <IconOverlay xmlns="http://schemas.microsoft.com/sharepoint/v4" xsi:nil="true"/>
    <Document_x0020_Category xmlns="8f493e50-f4fa-4672-bec5-6587e791f720" xsi:nil="true"/>
    <de1a554c53354888900e11ba3ff10e9e xmlns="8f493e50-f4fa-4672-bec5-6587e791f720">
      <Terms xmlns="http://schemas.microsoft.com/office/infopath/2007/PartnerControls">
        <TermInfo xmlns="http://schemas.microsoft.com/office/infopath/2007/PartnerControls">
          <TermName xmlns="http://schemas.microsoft.com/office/infopath/2007/PartnerControls">Models and Pricing Tariffs</TermName>
          <TermId xmlns="http://schemas.microsoft.com/office/infopath/2007/PartnerControls">2d578944-a888-48cf-9157-a3f07df87eae</TermId>
        </TermInfo>
      </Terms>
    </de1a554c53354888900e11ba3ff10e9e>
    <Attachment_x0020_Category xmlns="8f493e50-f4fa-4672-bec5-6587e791f720">Primary Attachment</Attachment_x0020_Category>
    <m5487619c60d4cdf829961d62f0a4c8b xmlns="8f493e50-f4fa-4672-bec5-6587e791f720">
      <Terms xmlns="http://schemas.microsoft.com/office/infopath/2007/PartnerControls">
        <TermInfo xmlns="http://schemas.microsoft.com/office/infopath/2007/PartnerControls">
          <TermName xmlns="http://schemas.microsoft.com/office/infopath/2007/PartnerControls">Revised Revenue Proposal</TermName>
          <TermId xmlns="http://schemas.microsoft.com/office/infopath/2007/PartnerControls">8ed63fdf-dfa2-4564-ace5-7c4e7cfa8368</TermId>
        </TermInfo>
      </Terms>
    </m5487619c60d4cdf829961d62f0a4c8b>
    <Confidential1 xmlns="8f493e50-f4fa-4672-bec5-6587e791f720">No</Confidential1>
    <Attachment_x0020_ID xmlns="8f493e50-f4fa-4672-bec5-6587e791f720">TN016</Attachment_x0020_ID>
    <Record_x0020_Number xmlns="8f493e50-f4fa-4672-bec5-6587e791f720">R0001224099</Record_x0020_Number>
    <d515513357cb4f278bf18cadf524fc2b xmlns="8f493e50-f4fa-4672-bec5-6587e791f720">
      <Terms xmlns="http://schemas.microsoft.com/office/infopath/2007/PartnerControls">
        <TermInfo xmlns="http://schemas.microsoft.com/office/infopath/2007/PartnerControls">
          <TermName xmlns="http://schemas.microsoft.com/office/infopath/2007/PartnerControls">Distribution</TermName>
          <TermId xmlns="http://schemas.microsoft.com/office/infopath/2007/PartnerControls">288a0529-be6b-41c1-b0c2-a8aa572a898a</TermId>
        </TermInfo>
      </Terms>
    </d515513357cb4f278bf18cadf524fc2b>
  </documentManagement>
</p:properties>
</file>

<file path=customXml/item2.xml><?xml version="1.0" encoding="utf-8"?>
<ct:contentTypeSchema xmlns:ct="http://schemas.microsoft.com/office/2006/metadata/contentType" xmlns:ma="http://schemas.microsoft.com/office/2006/metadata/properties/metaAttributes" ct:_="" ma:_="" ma:contentTypeName="Reset 19 Document" ma:contentTypeID="0x01010001E02CCC3410964E993CCD35D068A93E020400378700D30144544DA87782544FA0723C" ma:contentTypeVersion="13" ma:contentTypeDescription="" ma:contentTypeScope="" ma:versionID="f5f258a2ea043eb74a501fb0636d2d9c">
  <xsd:schema xmlns:xsd="http://www.w3.org/2001/XMLSchema" xmlns:xs="http://www.w3.org/2001/XMLSchema" xmlns:p="http://schemas.microsoft.com/office/2006/metadata/properties" xmlns:ns2="8f493e50-f4fa-4672-bec5-6587e791f720" xmlns:ns3="http://schemas.microsoft.com/sharepoint/v4" targetNamespace="http://schemas.microsoft.com/office/2006/metadata/properties" ma:root="true" ma:fieldsID="c9790a452ef984e9881bb84b7ee77ddf" ns2:_="" ns3:_="">
    <xsd:import namespace="8f493e50-f4fa-4672-bec5-6587e791f720"/>
    <xsd:import namespace="http://schemas.microsoft.com/sharepoint/v4"/>
    <xsd:element name="properties">
      <xsd:complexType>
        <xsd:sequence>
          <xsd:element name="documentManagement">
            <xsd:complexType>
              <xsd:all>
                <xsd:element ref="ns2:Record_x0020_Number" minOccurs="0"/>
                <xsd:element ref="ns2:m5487619c60d4cdf829961d62f0a4c8b" minOccurs="0"/>
                <xsd:element ref="ns2:TaxCatchAll" minOccurs="0"/>
                <xsd:element ref="ns2:TaxCatchAllLabel" minOccurs="0"/>
                <xsd:element ref="ns2:de1a554c53354888900e11ba3ff10e9e" minOccurs="0"/>
                <xsd:element ref="ns2:d515513357cb4f278bf18cadf524fc2b" minOccurs="0"/>
                <xsd:element ref="ns2:Confidential1" minOccurs="0"/>
                <xsd:element ref="ns2:Business_x0020_Groups" minOccurs="0"/>
                <xsd:element ref="ns3:IconOverlay" minOccurs="0"/>
                <xsd:element ref="ns2:Attachment_x0020_Category" minOccurs="0"/>
                <xsd:element ref="ns2:Attachment_x0020_ID" minOccurs="0"/>
                <xsd:element ref="ns2:Document_x0020_Category" minOccurs="0"/>
                <xsd:element ref="ns2:Published_x0020_External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m5487619c60d4cdf829961d62f0a4c8b" ma:index="9" nillable="true" ma:taxonomy="true" ma:internalName="m5487619c60d4cdf829961d62f0a4c8b" ma:taxonomyFieldName="Determination_x0020_Activity" ma:displayName="Determination Activity" ma:default="16;#Revenue Proposal|f3980111-814c-44b7-9aa4-fe076fe6d80d" ma:fieldId="{65487619-c60d-4cdf-8299-61d62f0a4c8b}"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TaxCatchAll" ma:index="10"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de1a554c53354888900e11ba3ff10e9e" ma:index="13" nillable="true" ma:taxonomy="true" ma:internalName="de1a554c53354888900e11ba3ff10e9e" ma:taxonomyFieldName="Determination_x0020_Category" ma:displayName="Determination Category" ma:default="55;#Supporting Documentation|54f61c4a-23b8-4acc-b5f4-9c145a97108c" ma:fieldId="{de1a554c-5335-4888-900e-11ba3ff10e9e}" ma:sspId="ad4ba584-9f2e-4c1f-a403-05b05b3bfc09" ma:termSetId="ef65c028-b485-4826-ace0-e6ca04857ea0" ma:anchorId="ef143162-b2b2-4c33-83f2-f70325f64e16" ma:open="false" ma:isKeyword="false">
      <xsd:complexType>
        <xsd:sequence>
          <xsd:element ref="pc:Terms" minOccurs="0" maxOccurs="1"/>
        </xsd:sequence>
      </xsd:complexType>
    </xsd:element>
    <xsd:element name="d515513357cb4f278bf18cadf524fc2b" ma:index="15" nillable="true" ma:taxonomy="true" ma:internalName="d515513357cb4f278bf18cadf524fc2b" ma:taxonomyFieldName="Network" ma:displayName="Network" ma:default="" ma:fieldId="{d5155133-57cb-4f27-8bf1-8cadf524fc2b}" ma:sspId="ad4ba584-9f2e-4c1f-a403-05b05b3bfc09" ma:termSetId="ef65c028-b485-4826-ace0-e6ca04857ea0" ma:anchorId="2d6cdb2a-e191-4ee3-a7c5-b46afdb155e4" ma:open="false" ma:isKeyword="false">
      <xsd:complexType>
        <xsd:sequence>
          <xsd:element ref="pc:Terms" minOccurs="0" maxOccurs="1"/>
        </xsd:sequence>
      </xsd:complexType>
    </xsd:element>
    <xsd:element name="Confidential1" ma:index="17" nillable="true" ma:displayName="Confidential" ma:default="No" ma:format="RadioButtons" ma:internalName="Confidential1">
      <xsd:simpleType>
        <xsd:restriction base="dms:Choice">
          <xsd:enumeration value="Yes"/>
          <xsd:enumeration value="No"/>
        </xsd:restriction>
      </xsd:simpleType>
    </xsd:element>
    <xsd:element name="Business_x0020_Groups" ma:index="18" nillable="true" ma:displayName="Business Groups" ma:default="FBS - Finance &amp; Business Services" ma:format="Dropdown" ma:internalName="Business_x0020_Groups">
      <xsd:simpleType>
        <xsd:restriction base="dms:Choice">
          <xsd:enumeration value="FBS - Finance &amp; Business Services"/>
          <xsd:enumeration value="SAM - Strategic Asset Management"/>
          <xsd:enumeration value="SSR - Strategy &amp; Stakeholder Relations"/>
          <xsd:enumeration value="CENO - Customer Engagement &amp; Network Operations"/>
          <xsd:enumeration value="WSD - Works and Service Delivery"/>
          <xsd:enumeration value="P&amp;P - People &amp; Performance"/>
          <xsd:enumeration value="Marinus"/>
          <xsd:enumeration value="N/A"/>
        </xsd:restriction>
      </xsd:simpleType>
    </xsd:element>
    <xsd:element name="Attachment_x0020_Category" ma:index="20" nillable="true" ma:displayName="Attachment Category" ma:default="Not Applicable" ma:format="Dropdown" ma:internalName="Attachment_x0020_Category">
      <xsd:simpleType>
        <xsd:restriction base="dms:Choice">
          <xsd:enumeration value="Primary Attachment"/>
          <xsd:enumeration value="Secondary Attachment"/>
          <xsd:enumeration value="Not Applicable"/>
        </xsd:restriction>
      </xsd:simpleType>
    </xsd:element>
    <xsd:element name="Attachment_x0020_ID" ma:index="21" nillable="true" ma:displayName="Attachment ID" ma:description="E.g. TN123, TN123T%, TN123P, TN123T" ma:internalName="Attachment_x0020_ID">
      <xsd:simpleType>
        <xsd:restriction base="dms:Text">
          <xsd:maxLength value="255"/>
        </xsd:restriction>
      </xsd:simpleType>
    </xsd:element>
    <xsd:element name="Document_x0020_Category" ma:index="22" nillable="true" ma:displayName="Document Category" ma:format="Dropdown" ma:internalName="Document_x0020_Category">
      <xsd:simpleType>
        <xsd:restriction base="dms:Choice">
          <xsd:enumeration value="Overview"/>
          <xsd:enumeration value="Fact Sheet"/>
        </xsd:restriction>
      </xsd:simpleType>
    </xsd:element>
    <xsd:element name="Published_x0020_Externally" ma:index="23" nillable="true" ma:displayName="Published Externally" ma:default="No" ma:format="RadioButtons" ma:internalName="Published_x0020_Externally">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1BDEAA-121D-4893-B31F-B6CDEBF2C5AC}">
  <ds:schemaRefs>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2006/documentManagement/types"/>
    <ds:schemaRef ds:uri="8f493e50-f4fa-4672-bec5-6587e791f720"/>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38B93F9-A581-484A-9076-F49E590B0F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29892C-A2B4-4339-AFDC-126B2E9563E5}">
  <ds:schemaRefs>
    <ds:schemaRef ds:uri="http://schemas.microsoft.com/sharepoint/events"/>
  </ds:schemaRefs>
</ds:datastoreItem>
</file>

<file path=customXml/itemProps4.xml><?xml version="1.0" encoding="utf-8"?>
<ds:datastoreItem xmlns:ds="http://schemas.openxmlformats.org/officeDocument/2006/customXml" ds:itemID="{1F5BAF88-B011-4DDF-B85F-F9797F2307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AER FD methodology and inputs</vt:lpstr>
      <vt:lpstr>AER FD Outputs</vt:lpstr>
      <vt:lpstr>Cover Sheet</vt:lpstr>
      <vt:lpstr>TN Changes</vt:lpstr>
      <vt:lpstr>AER methodology and inputs</vt:lpstr>
      <vt:lpstr>Outputs</vt:lpstr>
      <vt:lpstr>Master Data</vt:lpstr>
      <vt:lpstr>Comparison</vt:lpstr>
    </vt:vector>
  </TitlesOfParts>
  <Company>TasNetworks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Quoted Services Labour Rates Model</dc:title>
  <dc:creator>shuttz</dc:creator>
  <cp:lastModifiedBy>Orum, Edward</cp:lastModifiedBy>
  <cp:lastPrinted>2017-07-20T00:06:49Z</cp:lastPrinted>
  <dcterms:created xsi:type="dcterms:W3CDTF">2015-10-11T22:00:00Z</dcterms:created>
  <dcterms:modified xsi:type="dcterms:W3CDTF">2019-04-18T03:35:00Z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0x01010001E02CCC3410964E993CCD35D068A93E020400378700D30144544DA87782544FA0723C</vt:lpwstr>
  </property>
  <property fmtid="{D5CDD505-2E9C-101B-9397-08002B2CF9AE}" pid="3" name="Determination Category">
    <vt:lpwstr>59;#Models and Pricing Tariffs|2d578944-a888-48cf-9157-a3f07df87eae</vt:lpwstr>
  </property>
  <property fmtid="{D5CDD505-2E9C-101B-9397-08002B2CF9AE}" pid="4" name="Determination Activity">
    <vt:lpwstr>15;#Revised Revenue Proposal|8ed63fdf-dfa2-4564-ace5-7c4e7cfa8368</vt:lpwstr>
  </property>
  <property fmtid="{D5CDD505-2E9C-101B-9397-08002B2CF9AE}" pid="5" name="Network">
    <vt:lpwstr>64;#Distribution|288a0529-be6b-41c1-b0c2-a8aa572a898a</vt:lpwstr>
  </property>
  <property fmtid="{D5CDD505-2E9C-101B-9397-08002B2CF9AE}" pid="6" name="RecordPoint_WorkflowType">
    <vt:lpwstr>ActiveSubmitStub</vt:lpwstr>
  </property>
  <property fmtid="{D5CDD505-2E9C-101B-9397-08002B2CF9AE}" pid="7" name="RecordPoint_ActiveItemWebId">
    <vt:lpwstr>{5b808450-c406-4cde-b139-75118b03b2f9}</vt:lpwstr>
  </property>
  <property fmtid="{D5CDD505-2E9C-101B-9397-08002B2CF9AE}" pid="8" name="RecordPoint_ActiveItemSiteId">
    <vt:lpwstr>{813152b7-69c2-464f-b7a1-05afac6a8a9a}</vt:lpwstr>
  </property>
  <property fmtid="{D5CDD505-2E9C-101B-9397-08002B2CF9AE}" pid="9" name="RecordPoint_ActiveItemListId">
    <vt:lpwstr>{578ecfc9-0190-4ea2-9032-b5aa466994ff}</vt:lpwstr>
  </property>
  <property fmtid="{D5CDD505-2E9C-101B-9397-08002B2CF9AE}" pid="10" name="RecordPoint_ActiveItemUniqueId">
    <vt:lpwstr>{57f76ba8-032c-4a6c-b9af-be6f29ebb72a}</vt:lpwstr>
  </property>
  <property fmtid="{D5CDD505-2E9C-101B-9397-08002B2CF9AE}" pid="11" name="RecordPoint_RecordNumberSubmitted">
    <vt:lpwstr>R0001224099</vt:lpwstr>
  </property>
  <property fmtid="{D5CDD505-2E9C-101B-9397-08002B2CF9AE}" pid="12" name="RecordPoint_SubmissionCompleted">
    <vt:lpwstr>2018-11-28T15:01:06.8342337+11:00</vt:lpwstr>
  </property>
  <property fmtid="{D5CDD505-2E9C-101B-9397-08002B2CF9AE}" pid="13" name="rnby">
    <vt:lpwstr/>
  </property>
  <property fmtid="{D5CDD505-2E9C-101B-9397-08002B2CF9AE}" pid="14" name="k1hl">
    <vt:lpwstr/>
  </property>
  <property fmtid="{D5CDD505-2E9C-101B-9397-08002B2CF9AE}" pid="15" name="RecordPoint_SubmissionDate">
    <vt:lpwstr/>
  </property>
  <property fmtid="{D5CDD505-2E9C-101B-9397-08002B2CF9AE}" pid="16" name="RecordPoint_RecordFormat">
    <vt:lpwstr/>
  </property>
  <property fmtid="{D5CDD505-2E9C-101B-9397-08002B2CF9AE}" pid="17" name="RecordPoint_ActiveItemMoved">
    <vt:lpwstr/>
  </property>
  <property fmtid="{D5CDD505-2E9C-101B-9397-08002B2CF9AE}" pid="18" name="_MarkAsFinal">
    <vt:bool>true</vt:bool>
  </property>
</Properties>
</file>