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80" windowHeight="12840"/>
  </bookViews>
  <sheets>
    <sheet name="Sheet1" sheetId="1" r:id="rId1"/>
    <sheet name="Sheet2" sheetId="2" r:id="rId2"/>
    <sheet name="Sheet3" sheetId="3" r:id="rId3"/>
  </sheets>
  <definedNames>
    <definedName name="Asset1">Sheet1!$G$7</definedName>
    <definedName name="Asset10">Sheet1!$G$16</definedName>
    <definedName name="Asset11">Sheet1!#REF!</definedName>
    <definedName name="Asset12">Sheet1!$G$17</definedName>
    <definedName name="Asset13">Sheet1!$G$19</definedName>
    <definedName name="Asset14">Sheet1!$G$20</definedName>
    <definedName name="Asset15">Sheet1!$G$21</definedName>
    <definedName name="Asset16">Sheet1!$G$22</definedName>
    <definedName name="Asset17">Sheet1!$G$23</definedName>
    <definedName name="Asset18">Sheet1!$G$24</definedName>
    <definedName name="Asset19">Sheet1!$G$25</definedName>
    <definedName name="Asset2">Sheet1!$G$8</definedName>
    <definedName name="Asset20">Sheet1!$G$26</definedName>
    <definedName name="Asset21">Sheet1!$G$27</definedName>
    <definedName name="Asset22">Sheet1!$G$28</definedName>
    <definedName name="Asset23">Sheet1!$G$29</definedName>
    <definedName name="Asset24">Sheet1!$G$32</definedName>
    <definedName name="Asset25">Sheet1!$G$33</definedName>
    <definedName name="Asset26">Sheet1!$G$34</definedName>
    <definedName name="Asset27">Sheet1!$G$35</definedName>
    <definedName name="Asset28">Sheet1!$G$36</definedName>
    <definedName name="Asset29">Sheet1!$G$37</definedName>
    <definedName name="Asset3">Sheet1!$G$9</definedName>
    <definedName name="Asset30">Sheet1!$G$38</definedName>
    <definedName name="Asset4">Sheet1!$G$10</definedName>
    <definedName name="Asset5">Sheet1!$G$11</definedName>
    <definedName name="Asset6">Sheet1!$G$12</definedName>
    <definedName name="Asset7">Sheet1!$G$13</definedName>
    <definedName name="Asset8">Sheet1!$G$14</definedName>
    <definedName name="Asset9">Sheet1!$G$15</definedName>
  </definedNames>
  <calcPr calcId="145621"/>
</workbook>
</file>

<file path=xl/calcChain.xml><?xml version="1.0" encoding="utf-8"?>
<calcChain xmlns="http://schemas.openxmlformats.org/spreadsheetml/2006/main">
  <c r="G49" i="1" l="1"/>
  <c r="B5" i="1"/>
  <c r="G5" i="1" s="1"/>
  <c r="G6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G42" i="1" s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G44" i="1"/>
  <c r="G36" i="1"/>
  <c r="F35" i="1"/>
  <c r="E35" i="1"/>
  <c r="E39" i="1" s="1"/>
  <c r="E12" i="1" s="1"/>
  <c r="D35" i="1"/>
  <c r="C35" i="1"/>
  <c r="C39" i="1" s="1"/>
  <c r="C12" i="1" s="1"/>
  <c r="B35" i="1"/>
  <c r="F8" i="1"/>
  <c r="E8" i="1"/>
  <c r="D8" i="1"/>
  <c r="C8" i="1"/>
  <c r="B8" i="1"/>
  <c r="G8" i="1" s="1"/>
  <c r="B7" i="1"/>
  <c r="G7" i="1" s="1"/>
  <c r="C45" i="1" l="1"/>
  <c r="C13" i="1" s="1"/>
  <c r="C15" i="1" s="1"/>
  <c r="E45" i="1"/>
  <c r="E13" i="1" s="1"/>
  <c r="E15" i="1"/>
  <c r="G38" i="1"/>
  <c r="B45" i="1"/>
  <c r="B13" i="1" s="1"/>
  <c r="D45" i="1"/>
  <c r="D13" i="1" s="1"/>
  <c r="F45" i="1"/>
  <c r="F13" i="1" s="1"/>
  <c r="G43" i="1"/>
  <c r="B39" i="1"/>
  <c r="B12" i="1" s="1"/>
  <c r="B15" i="1" s="1"/>
  <c r="D39" i="1"/>
  <c r="D12" i="1" s="1"/>
  <c r="D15" i="1" s="1"/>
  <c r="F39" i="1"/>
  <c r="F12" i="1" s="1"/>
  <c r="F15" i="1" s="1"/>
  <c r="G45" i="1"/>
  <c r="E48" i="1"/>
  <c r="E50" i="1" s="1"/>
  <c r="C48" i="1"/>
  <c r="C50" i="1" s="1"/>
  <c r="F48" i="1"/>
  <c r="F50" i="1" s="1"/>
  <c r="D48" i="1"/>
  <c r="B48" i="1"/>
  <c r="D50" i="1"/>
  <c r="G37" i="1"/>
  <c r="G35" i="1"/>
  <c r="G48" i="1" l="1"/>
  <c r="B50" i="1"/>
  <c r="G50" i="1" s="1"/>
  <c r="G15" i="1"/>
  <c r="G39" i="1"/>
</calcChain>
</file>

<file path=xl/sharedStrings.xml><?xml version="1.0" encoding="utf-8"?>
<sst xmlns="http://schemas.openxmlformats.org/spreadsheetml/2006/main" count="55" uniqueCount="31">
  <si>
    <t>Year</t>
  </si>
  <si>
    <t>Total</t>
  </si>
  <si>
    <t>2015-16</t>
  </si>
  <si>
    <t>2016-17</t>
  </si>
  <si>
    <t>2017-18</t>
  </si>
  <si>
    <t>2018-19</t>
  </si>
  <si>
    <t>2019-20</t>
  </si>
  <si>
    <t>Converter Stations</t>
  </si>
  <si>
    <t>Transmission line</t>
  </si>
  <si>
    <t>Easements</t>
  </si>
  <si>
    <t>Directlink Forecast Capex Adjustments for the PTRM ($2014-15)</t>
  </si>
  <si>
    <t>Converter stations</t>
  </si>
  <si>
    <t>Cables (Transmission line)</t>
  </si>
  <si>
    <t>Fire suppression</t>
  </si>
  <si>
    <t>Cable repairs</t>
  </si>
  <si>
    <t>Sourcing program - Cable joints</t>
  </si>
  <si>
    <t>Zero sequence reactor repair</t>
  </si>
  <si>
    <t>Cable relocation</t>
  </si>
  <si>
    <t>Emergency lighting</t>
  </si>
  <si>
    <t>Roof repair of converter buildings</t>
  </si>
  <si>
    <t>Proposed ($2014-15)</t>
  </si>
  <si>
    <t>Proposed ($2014-15 million)</t>
  </si>
  <si>
    <t>AER amended ($2014-15 million)</t>
  </si>
  <si>
    <t>Total Converter stations</t>
  </si>
  <si>
    <t>Total Cables (Transmission line)</t>
  </si>
  <si>
    <t>Other</t>
  </si>
  <si>
    <t>AER Adjustment ($2014-15 million)</t>
  </si>
  <si>
    <t>Total other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</si>
  <si>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</si>
  <si>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1 </t>
    </r>
    <r>
      <rPr>
        <sz val="8"/>
        <color theme="1"/>
        <rFont val="Calibri"/>
        <family val="2"/>
        <scheme val="minor"/>
      </rPr>
      <t xml:space="preserve">Applied Other capex to Converter stations category only based on table on p.1 of Attachment 8.1 on the basis that the total value of Cables of $5.15 million is the same as the total value for Transmission line in Directlink's PTRM. </t>
    </r>
  </si>
  <si>
    <t>PROJECT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</si>
</sst>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 applyFill="1"/>
    <xf numFmtId="0" fontId="1" fillId="0" borderId="0" xfId="0" applyFont="1" applyAlignment="1">
      <alignment horizontal="center"/>
    </xf>
  </cellXfs>
  <cellStyles count="6">
    <cellStyle name="Comma 2" xfId="2"/>
    <cellStyle name="Currency 2" xfId="3"/>
    <cellStyle name="Normal" xfId="0" builtinId="0"/>
    <cellStyle name="Normal 2" xfId="1"/>
    <cellStyle name="Percent 2" xfId="5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D52" sqref="D52"/>
    </sheetView>
  </sheetViews>
  <sheetFormatPr defaultRowHeight="15" x14ac:dyDescent="0.25"/>
  <cols>
    <col min="1" max="1" width="31.5703125" customWidth="1"/>
    <col min="7" max="7" width="12.5703125" style="2" customWidth="1"/>
  </cols>
  <sheetData>
    <row r="1" spans="1:7" ht="18.75" x14ac:dyDescent="0.3">
      <c r="A1" s="1" t="s">
        <v>10</v>
      </c>
    </row>
    <row r="3" spans="1:7" x14ac:dyDescent="0.25">
      <c r="A3" s="3" t="s">
        <v>21</v>
      </c>
    </row>
    <row r="4" spans="1:7" x14ac:dyDescent="0.25">
      <c r="A4" s="4" t="s">
        <v>0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2" t="s">
        <v>1</v>
      </c>
    </row>
    <row r="5" spans="1:7" x14ac:dyDescent="0.25">
      <c r="A5" t="s">
        <v>7</v>
      </c>
      <c r="B5" s="6">
        <f>4.83</f>
        <v>4.83</v>
      </c>
      <c r="C5" s="6">
        <v>4.38</v>
      </c>
      <c r="D5" s="6">
        <v>3</v>
      </c>
      <c r="E5" s="6">
        <v>4.07</v>
      </c>
      <c r="F5" s="6">
        <v>13.77</v>
      </c>
      <c r="G5" s="6">
        <f>SUM(B5:F5)</f>
        <v>30.05</v>
      </c>
    </row>
    <row r="6" spans="1:7" x14ac:dyDescent="0.25">
      <c r="A6" t="s">
        <v>8</v>
      </c>
      <c r="B6" s="6">
        <v>1.03</v>
      </c>
      <c r="C6" s="6">
        <v>1.03</v>
      </c>
      <c r="D6" s="6">
        <v>1.03</v>
      </c>
      <c r="E6" s="6">
        <v>1.03</v>
      </c>
      <c r="F6" s="6">
        <v>1.03</v>
      </c>
      <c r="G6" s="6">
        <f>SUM(B6:F6)</f>
        <v>5.15</v>
      </c>
    </row>
    <row r="7" spans="1:7" x14ac:dyDescent="0.25">
      <c r="A7" t="s">
        <v>9</v>
      </c>
      <c r="B7" s="6">
        <f>-C7</f>
        <v>0</v>
      </c>
      <c r="C7" s="6">
        <v>0</v>
      </c>
      <c r="D7" s="6">
        <v>0</v>
      </c>
      <c r="E7" s="6">
        <v>0</v>
      </c>
      <c r="F7" s="6">
        <v>0</v>
      </c>
      <c r="G7" s="6">
        <f t="shared" ref="G7:G8" si="0">SUM(B7:F7)</f>
        <v>0</v>
      </c>
    </row>
    <row r="8" spans="1:7" x14ac:dyDescent="0.25">
      <c r="A8" t="s">
        <v>1</v>
      </c>
      <c r="B8" s="6">
        <f>SUM(B5:B7)</f>
        <v>5.86</v>
      </c>
      <c r="C8" s="6">
        <f t="shared" ref="C8:F8" si="1">SUM(C5:C7)</f>
        <v>5.41</v>
      </c>
      <c r="D8" s="6">
        <f t="shared" si="1"/>
        <v>4.03</v>
      </c>
      <c r="E8" s="6">
        <f t="shared" si="1"/>
        <v>5.1000000000000005</v>
      </c>
      <c r="F8" s="6">
        <f t="shared" si="1"/>
        <v>14.799999999999999</v>
      </c>
      <c r="G8" s="6">
        <f t="shared" si="0"/>
        <v>35.200000000000003</v>
      </c>
    </row>
    <row r="9" spans="1:7" x14ac:dyDescent="0.25">
      <c r="B9" s="2"/>
      <c r="C9" s="2"/>
      <c r="D9" s="2"/>
      <c r="E9" s="2"/>
      <c r="F9" s="2"/>
    </row>
    <row r="10" spans="1:7" x14ac:dyDescent="0.25">
      <c r="A10" s="16" t="s">
        <v>22</v>
      </c>
      <c r="B10" s="2"/>
      <c r="C10" s="2"/>
      <c r="D10" s="2"/>
      <c r="E10" s="2"/>
      <c r="F10" s="2"/>
    </row>
    <row r="11" spans="1:7" x14ac:dyDescent="0.25">
      <c r="A11" s="13" t="s">
        <v>0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1</v>
      </c>
    </row>
    <row r="12" spans="1:7" x14ac:dyDescent="0.25">
      <c r="A12" s="13" t="s">
        <v>7</v>
      </c>
      <c r="B12" s="15">
        <f>B5-B39-B50-B54</f>
        <v>3.9234909471306549</v>
      </c>
      <c r="C12" s="15">
        <f t="shared" ref="C12:E12" si="2">C5-C39-C50-C54</f>
        <v>2.4441450347673426</v>
      </c>
      <c r="D12" s="15">
        <f t="shared" si="2"/>
        <v>2.0227043841342072</v>
      </c>
      <c r="E12" s="15">
        <f t="shared" si="2"/>
        <v>3.038895911688376</v>
      </c>
      <c r="F12" s="15">
        <f>F5-F39-F50-F54</f>
        <v>13.012763722279418</v>
      </c>
    </row>
    <row r="13" spans="1:7" x14ac:dyDescent="0.25">
      <c r="A13" s="13" t="s">
        <v>8</v>
      </c>
      <c r="B13" s="15">
        <f>B6-B45-B49-B55</f>
        <v>0.23855780000000004</v>
      </c>
      <c r="C13" s="15">
        <f t="shared" ref="C13:F13" si="3">C6-C45-C49-C55</f>
        <v>0.23855780000000004</v>
      </c>
      <c r="D13" s="15">
        <f t="shared" si="3"/>
        <v>0.23855780000000004</v>
      </c>
      <c r="E13" s="15">
        <f t="shared" si="3"/>
        <v>0.23855780000000004</v>
      </c>
      <c r="F13" s="15">
        <f t="shared" si="3"/>
        <v>0.23855780000000004</v>
      </c>
    </row>
    <row r="14" spans="1:7" x14ac:dyDescent="0.25">
      <c r="A14" s="13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7" x14ac:dyDescent="0.25">
      <c r="A15" s="13" t="s">
        <v>1</v>
      </c>
      <c r="B15" s="15">
        <f>SUM(B12:B14)</f>
        <v>4.1620487471306546</v>
      </c>
      <c r="C15" s="15">
        <f t="shared" ref="C15:F15" si="4">SUM(C12:C14)</f>
        <v>2.6827028347673427</v>
      </c>
      <c r="D15" s="15">
        <f t="shared" si="4"/>
        <v>2.2612621841342073</v>
      </c>
      <c r="E15" s="15">
        <f t="shared" si="4"/>
        <v>3.2774537116883762</v>
      </c>
      <c r="F15" s="15">
        <f t="shared" si="4"/>
        <v>13.251321522279419</v>
      </c>
      <c r="G15" s="15">
        <f>SUM(B15:F15)</f>
        <v>25.634788999999998</v>
      </c>
    </row>
    <row r="17" spans="1:6" x14ac:dyDescent="0.25">
      <c r="A17" s="3" t="s">
        <v>30</v>
      </c>
    </row>
    <row r="18" spans="1:6" x14ac:dyDescent="0.25">
      <c r="A18" s="3"/>
    </row>
    <row r="19" spans="1:6" x14ac:dyDescent="0.25">
      <c r="A19" s="3" t="s">
        <v>20</v>
      </c>
    </row>
    <row r="20" spans="1:6" x14ac:dyDescent="0.25">
      <c r="A20" s="3" t="s">
        <v>11</v>
      </c>
    </row>
    <row r="21" spans="1:6" x14ac:dyDescent="0.25">
      <c r="A21" t="s">
        <v>13</v>
      </c>
      <c r="B21" s="7">
        <v>324075</v>
      </c>
      <c r="C21" s="7">
        <v>2385545</v>
      </c>
      <c r="D21" s="7">
        <v>2238216</v>
      </c>
      <c r="E21" s="7">
        <v>2238216</v>
      </c>
      <c r="F21" s="2"/>
    </row>
    <row r="22" spans="1:6" x14ac:dyDescent="0.25">
      <c r="A22" s="4" t="s">
        <v>16</v>
      </c>
      <c r="B22" s="7">
        <v>749000</v>
      </c>
      <c r="C22" s="7">
        <v>749000</v>
      </c>
      <c r="D22" s="7"/>
      <c r="E22" s="7"/>
      <c r="F22" s="7"/>
    </row>
    <row r="23" spans="1:6" x14ac:dyDescent="0.25">
      <c r="A23" s="4" t="s">
        <v>18</v>
      </c>
      <c r="B23" s="7"/>
      <c r="C23" s="7">
        <v>338000</v>
      </c>
      <c r="D23" s="7"/>
      <c r="E23" s="7"/>
      <c r="F23" s="7"/>
    </row>
    <row r="24" spans="1:6" x14ac:dyDescent="0.25">
      <c r="A24" s="4" t="s">
        <v>19</v>
      </c>
      <c r="B24" s="8">
        <v>58179</v>
      </c>
      <c r="C24" s="8">
        <v>55270</v>
      </c>
      <c r="D24" s="8">
        <v>52507</v>
      </c>
      <c r="E24" s="8">
        <v>49881</v>
      </c>
      <c r="F24" s="8">
        <v>47387</v>
      </c>
    </row>
    <row r="25" spans="1:6" x14ac:dyDescent="0.25">
      <c r="C25" s="2"/>
      <c r="D25" s="2"/>
      <c r="E25" s="2"/>
      <c r="F25" s="2"/>
    </row>
    <row r="26" spans="1:6" x14ac:dyDescent="0.25">
      <c r="A26" s="3" t="s">
        <v>12</v>
      </c>
      <c r="C26" s="2"/>
      <c r="D26" s="2"/>
      <c r="E26" s="2"/>
      <c r="F26" s="2"/>
    </row>
    <row r="27" spans="1:6" x14ac:dyDescent="0.25">
      <c r="A27" s="4" t="s">
        <v>14</v>
      </c>
      <c r="B27" s="8">
        <v>568260</v>
      </c>
      <c r="C27" s="8">
        <v>568260</v>
      </c>
      <c r="D27" s="8">
        <v>568260</v>
      </c>
      <c r="E27" s="8">
        <v>568260</v>
      </c>
      <c r="F27" s="8">
        <v>568260</v>
      </c>
    </row>
    <row r="28" spans="1:6" x14ac:dyDescent="0.25">
      <c r="A28" t="s">
        <v>15</v>
      </c>
      <c r="B28" s="8">
        <v>388000</v>
      </c>
      <c r="C28" s="8">
        <v>388000</v>
      </c>
      <c r="D28" s="8">
        <v>388000</v>
      </c>
      <c r="E28" s="8">
        <v>388000</v>
      </c>
      <c r="F28" s="8">
        <v>388000</v>
      </c>
    </row>
    <row r="29" spans="1:6" x14ac:dyDescent="0.25">
      <c r="A29" t="s">
        <v>17</v>
      </c>
      <c r="B29" s="8">
        <v>73442</v>
      </c>
      <c r="C29" s="8">
        <v>73442</v>
      </c>
      <c r="D29" s="8">
        <v>73442</v>
      </c>
      <c r="E29" s="8">
        <v>73442</v>
      </c>
      <c r="F29" s="8">
        <v>73442</v>
      </c>
    </row>
    <row r="30" spans="1:6" x14ac:dyDescent="0.25">
      <c r="B30" s="8"/>
      <c r="C30" s="8"/>
      <c r="D30" s="8"/>
      <c r="E30" s="8"/>
      <c r="F30" s="8"/>
    </row>
    <row r="31" spans="1:6" x14ac:dyDescent="0.25">
      <c r="A31" s="3" t="s">
        <v>25</v>
      </c>
      <c r="B31" s="8">
        <v>314000</v>
      </c>
      <c r="C31" s="8">
        <v>314000</v>
      </c>
      <c r="D31" s="8">
        <v>314000</v>
      </c>
      <c r="E31" s="8">
        <v>314000</v>
      </c>
      <c r="F31" s="8">
        <v>314000</v>
      </c>
    </row>
    <row r="32" spans="1:6" x14ac:dyDescent="0.25">
      <c r="B32" s="2"/>
      <c r="C32" s="2"/>
      <c r="D32" s="2"/>
      <c r="E32" s="2"/>
      <c r="F32" s="2"/>
    </row>
    <row r="33" spans="1:7" x14ac:dyDescent="0.25">
      <c r="A33" s="3" t="s">
        <v>26</v>
      </c>
      <c r="B33" s="2"/>
      <c r="C33" s="2"/>
      <c r="D33" s="2"/>
      <c r="E33" s="2"/>
      <c r="F33" s="2"/>
      <c r="G33" s="17" t="s">
        <v>1</v>
      </c>
    </row>
    <row r="34" spans="1:7" x14ac:dyDescent="0.25">
      <c r="A34" s="3" t="s">
        <v>11</v>
      </c>
      <c r="B34" s="2"/>
      <c r="C34" s="2"/>
      <c r="D34" s="2"/>
      <c r="E34" s="2"/>
      <c r="F34" s="2"/>
    </row>
    <row r="35" spans="1:7" x14ac:dyDescent="0.25">
      <c r="A35" t="s">
        <v>13</v>
      </c>
      <c r="B35" s="9">
        <f>(B21/(SUM($B21:$F21))*2500000)/(1000000)</f>
        <v>0.1127444527259196</v>
      </c>
      <c r="C35" s="9">
        <f>(C21/(SUM($B21:$F21))*2500000)/(1000000)</f>
        <v>0.82992197941233936</v>
      </c>
      <c r="D35" s="9">
        <f>(D21/(SUM($B21:$F21))*2500000)/(1000000)</f>
        <v>0.77866678393087063</v>
      </c>
      <c r="E35" s="9">
        <f>(E21/(SUM($B21:$F21))*2500000)/(1000000)</f>
        <v>0.77866678393087063</v>
      </c>
      <c r="F35" s="9">
        <f>(F21/(SUM($B21:$F21))*2500000)/(1000000)</f>
        <v>0</v>
      </c>
      <c r="G35" s="9">
        <f>SUM(B35:F35)</f>
        <v>2.5000000000000004</v>
      </c>
    </row>
    <row r="36" spans="1:7" x14ac:dyDescent="0.25">
      <c r="A36" s="4" t="s">
        <v>16</v>
      </c>
      <c r="B36" s="9">
        <f>(B22/(SUM($B22:$F22))*990000)/(1000000)</f>
        <v>0.495</v>
      </c>
      <c r="C36" s="9">
        <f>(C22/(SUM($B22:$F22))*990000)/(1000000)</f>
        <v>0.495</v>
      </c>
      <c r="D36" s="9">
        <f>(D22/(SUM($B22:$F22))*990000)/(1000000)</f>
        <v>0</v>
      </c>
      <c r="E36" s="9">
        <f>(E22/(SUM($B22:$F22))*990000)/(1000000)</f>
        <v>0</v>
      </c>
      <c r="F36" s="9">
        <f>(F22/(SUM($B22:$F22))*990000)/(1000000)</f>
        <v>0</v>
      </c>
      <c r="G36" s="9">
        <f t="shared" ref="G36:G44" si="5">SUM(B36:F36)</f>
        <v>0.99</v>
      </c>
    </row>
    <row r="37" spans="1:7" x14ac:dyDescent="0.25">
      <c r="A37" s="4" t="s">
        <v>18</v>
      </c>
      <c r="B37" s="9">
        <f>(B23/(SUM($B23:$F23))*338000)/1000000</f>
        <v>0</v>
      </c>
      <c r="C37" s="9">
        <f>(C23/(SUM($B23:$F23))*338000)/1000000</f>
        <v>0.33800000000000002</v>
      </c>
      <c r="D37" s="9">
        <f>(D23/(SUM($B23:$F23))*338000)/1000000</f>
        <v>0</v>
      </c>
      <c r="E37" s="9">
        <f>(E23/(SUM($B23:$F23))*338000)/1000000</f>
        <v>0</v>
      </c>
      <c r="F37" s="9">
        <f>(F23/(SUM($B23:$F23))*338000)/1000000</f>
        <v>0</v>
      </c>
      <c r="G37" s="9">
        <f t="shared" si="5"/>
        <v>0.33800000000000002</v>
      </c>
    </row>
    <row r="38" spans="1:7" x14ac:dyDescent="0.25">
      <c r="A38" s="4" t="s">
        <v>19</v>
      </c>
      <c r="B38" s="9">
        <f>(B24/(SUM($B24:$F24))*210000)/1000000</f>
        <v>4.6415182506154451E-2</v>
      </c>
      <c r="C38" s="9">
        <f>(C24/(SUM($B24:$F24))*210000)/1000000</f>
        <v>4.4094383490867098E-2</v>
      </c>
      <c r="D38" s="9">
        <f>(D24/(SUM($B24:$F24))*210000)/1000000</f>
        <v>4.1890063216120113E-2</v>
      </c>
      <c r="E38" s="9">
        <f>(E24/(SUM($B24:$F24))*210000)/1000000</f>
        <v>3.9795041485578816E-2</v>
      </c>
      <c r="F38" s="9">
        <f>(F24/(SUM($B24:$F24))*210000)/1000000</f>
        <v>3.7805329301279521E-2</v>
      </c>
      <c r="G38" s="9">
        <f t="shared" si="5"/>
        <v>0.21</v>
      </c>
    </row>
    <row r="39" spans="1:7" x14ac:dyDescent="0.25">
      <c r="A39" s="4" t="s">
        <v>23</v>
      </c>
      <c r="B39" s="9">
        <f>SUM(B35:B38)</f>
        <v>0.65415963523207399</v>
      </c>
      <c r="C39" s="9">
        <f t="shared" ref="C39:G39" si="6">SUM(C35:C38)</f>
        <v>1.7070163629032067</v>
      </c>
      <c r="D39" s="9">
        <f t="shared" si="6"/>
        <v>0.82055684714699073</v>
      </c>
      <c r="E39" s="9">
        <f t="shared" si="6"/>
        <v>0.81846182541644941</v>
      </c>
      <c r="F39" s="9">
        <f t="shared" si="6"/>
        <v>3.7805329301279521E-2</v>
      </c>
      <c r="G39" s="9">
        <f t="shared" si="6"/>
        <v>4.0380000000000003</v>
      </c>
    </row>
    <row r="40" spans="1:7" x14ac:dyDescent="0.25">
      <c r="B40" s="7"/>
      <c r="C40" s="7"/>
      <c r="D40" s="7"/>
      <c r="E40" s="7"/>
      <c r="F40" s="7"/>
      <c r="G40" s="9"/>
    </row>
    <row r="41" spans="1:7" x14ac:dyDescent="0.25">
      <c r="A41" s="3" t="s">
        <v>12</v>
      </c>
      <c r="B41" s="7"/>
      <c r="C41" s="7"/>
      <c r="D41" s="7"/>
      <c r="E41" s="7"/>
      <c r="F41" s="7"/>
      <c r="G41" s="9"/>
    </row>
    <row r="42" spans="1:7" x14ac:dyDescent="0.25">
      <c r="A42" s="4" t="s">
        <v>14</v>
      </c>
      <c r="B42" s="9">
        <f>(B27/(SUM($B27:$F27))*2130000)/1000000</f>
        <v>0.42599999999999999</v>
      </c>
      <c r="C42" s="9">
        <f>(C27/(SUM($B27:$F27))*2130000)/1000000</f>
        <v>0.42599999999999999</v>
      </c>
      <c r="D42" s="9">
        <f>(D27/(SUM($B27:$F27))*2130000)/1000000</f>
        <v>0.42599999999999999</v>
      </c>
      <c r="E42" s="9">
        <f>(E27/(SUM($B27:$F27))*2130000)/1000000</f>
        <v>0.42599999999999999</v>
      </c>
      <c r="F42" s="9">
        <f>(F27/(SUM($B27:$F27))*2130000)/1000000</f>
        <v>0.42599999999999999</v>
      </c>
      <c r="G42" s="9">
        <f t="shared" si="5"/>
        <v>2.13</v>
      </c>
    </row>
    <row r="43" spans="1:7" x14ac:dyDescent="0.25">
      <c r="A43" t="s">
        <v>15</v>
      </c>
      <c r="B43" s="9">
        <f>(B28/(SUM($B28:$F28))*1460000)/1000000</f>
        <v>0.29199999999999998</v>
      </c>
      <c r="C43" s="9">
        <f>(C28/(SUM($B28:$F28))*1460000)/1000000</f>
        <v>0.29199999999999998</v>
      </c>
      <c r="D43" s="9">
        <f>(D28/(SUM($B28:$F28))*1460000)/1000000</f>
        <v>0.29199999999999998</v>
      </c>
      <c r="E43" s="9">
        <f>(E28/(SUM($B28:$F28))*1460000)/1000000</f>
        <v>0.29199999999999998</v>
      </c>
      <c r="F43" s="9">
        <f>(F28/(SUM($B28:$F28))*1460000)/1000000</f>
        <v>0.29199999999999998</v>
      </c>
      <c r="G43" s="9">
        <f t="shared" si="5"/>
        <v>1.46</v>
      </c>
    </row>
    <row r="44" spans="1:7" x14ac:dyDescent="0.25">
      <c r="A44" t="s">
        <v>17</v>
      </c>
      <c r="B44" s="9">
        <f>(B29/(SUM($B29:$F29))*367211)/1000000</f>
        <v>7.3442199999999999E-2</v>
      </c>
      <c r="C44" s="9">
        <f>(C29/(SUM($B29:$F29))*367211)/1000000</f>
        <v>7.3442199999999999E-2</v>
      </c>
      <c r="D44" s="9">
        <f>(D29/(SUM($B29:$F29))*367211)/1000000</f>
        <v>7.3442199999999999E-2</v>
      </c>
      <c r="E44" s="9">
        <f>(E29/(SUM($B29:$F29))*367211)/1000000</f>
        <v>7.3442199999999999E-2</v>
      </c>
      <c r="F44" s="9">
        <f>(F29/(SUM($B29:$F29))*367211)/1000000</f>
        <v>7.3442199999999999E-2</v>
      </c>
      <c r="G44" s="9">
        <f t="shared" si="5"/>
        <v>0.36721100000000001</v>
      </c>
    </row>
    <row r="45" spans="1:7" x14ac:dyDescent="0.25">
      <c r="A45" t="s">
        <v>24</v>
      </c>
      <c r="B45" s="9">
        <f>SUM(B42:B44)</f>
        <v>0.79144219999999998</v>
      </c>
      <c r="C45" s="9">
        <f>SUM(C42:C44)</f>
        <v>0.79144219999999998</v>
      </c>
      <c r="D45" s="9">
        <f t="shared" ref="D45:G45" si="7">SUM(D42:D44)</f>
        <v>0.79144219999999998</v>
      </c>
      <c r="E45" s="9">
        <f t="shared" si="7"/>
        <v>0.79144219999999998</v>
      </c>
      <c r="F45" s="9">
        <f t="shared" si="7"/>
        <v>0.79144219999999998</v>
      </c>
      <c r="G45" s="9">
        <f t="shared" si="7"/>
        <v>3.957211</v>
      </c>
    </row>
    <row r="47" spans="1:7" ht="17.25" x14ac:dyDescent="0.25">
      <c r="A47" s="3" t="s">
        <v>28</v>
      </c>
    </row>
    <row r="48" spans="1:7" x14ac:dyDescent="0.25">
      <c r="A48" t="s">
        <v>11</v>
      </c>
      <c r="B48" s="6">
        <f>(B5/$G5)*1.57</f>
        <v>0.25234941763727126</v>
      </c>
      <c r="C48" s="6">
        <f>(C5/$G5)*1.57</f>
        <v>0.22883860232945091</v>
      </c>
      <c r="D48" s="6">
        <f>(D5/$G5)*1.57</f>
        <v>0.15673876871880199</v>
      </c>
      <c r="E48" s="6">
        <f>(E5/$G5)*1.57</f>
        <v>0.21264226289517474</v>
      </c>
      <c r="F48" s="6">
        <f>(F5/$G5)*1.57</f>
        <v>0.71943094841930111</v>
      </c>
      <c r="G48" s="6">
        <f>SUM(B48:F48)</f>
        <v>1.57</v>
      </c>
    </row>
    <row r="49" spans="1:8" x14ac:dyDescent="0.25">
      <c r="A49" s="4" t="s">
        <v>12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ref="G49:G50" si="8">SUM(B49:F49)</f>
        <v>0</v>
      </c>
    </row>
    <row r="50" spans="1:8" x14ac:dyDescent="0.25">
      <c r="A50" s="4" t="s">
        <v>27</v>
      </c>
      <c r="B50" s="6">
        <f>SUM(B48:B49)</f>
        <v>0.25234941763727126</v>
      </c>
      <c r="C50" s="6">
        <f t="shared" ref="C50:F50" si="9">SUM(C48:C49)</f>
        <v>0.22883860232945091</v>
      </c>
      <c r="D50" s="6">
        <f t="shared" si="9"/>
        <v>0.15673876871880199</v>
      </c>
      <c r="E50" s="6">
        <f t="shared" si="9"/>
        <v>0.21264226289517474</v>
      </c>
      <c r="F50" s="6">
        <f t="shared" si="9"/>
        <v>0.71943094841930111</v>
      </c>
      <c r="G50" s="6">
        <f t="shared" si="8"/>
        <v>1.57</v>
      </c>
    </row>
    <row r="51" spans="1:8" ht="69.75" x14ac:dyDescent="0.25">
      <c r="A51" s="12" t="s">
        <v>29</v>
      </c>
    </row>
    <row r="52" spans="1:8" x14ac:dyDescent="0.25">
      <c r="A52" s="11"/>
    </row>
    <row r="53" spans="1:8" x14ac:dyDescent="0.25">
      <c r="A53" s="3"/>
      <c r="B53" s="6"/>
      <c r="C53" s="6"/>
      <c r="D53" s="6"/>
      <c r="E53" s="6"/>
      <c r="F53" s="6"/>
    </row>
    <row r="54" spans="1:8" x14ac:dyDescent="0.25">
      <c r="B54" s="10"/>
      <c r="C54" s="10"/>
      <c r="D54" s="10"/>
      <c r="E54" s="10"/>
      <c r="F54" s="10"/>
      <c r="G54" s="6"/>
      <c r="H54" s="10"/>
    </row>
    <row r="55" spans="1:8" x14ac:dyDescent="0.25">
      <c r="A55" s="4"/>
      <c r="B55" s="10"/>
      <c r="C55" s="10"/>
      <c r="D55" s="10"/>
      <c r="E55" s="10"/>
      <c r="F55" s="10"/>
      <c r="G55" s="6"/>
      <c r="H55" s="10"/>
    </row>
    <row r="56" spans="1:8" x14ac:dyDescent="0.25">
      <c r="A56" s="4"/>
      <c r="B56" s="10"/>
      <c r="C56" s="10"/>
      <c r="D56" s="10"/>
      <c r="E56" s="10"/>
      <c r="F56" s="10"/>
      <c r="G56" s="6"/>
      <c r="H5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Asset1</vt:lpstr>
      <vt:lpstr>Asset10</vt:lpstr>
      <vt:lpstr>Asset12</vt:lpstr>
      <vt:lpstr>Asset13</vt:lpstr>
      <vt:lpstr>Asset14</vt:lpstr>
      <vt:lpstr>Asset15</vt:lpstr>
      <vt:lpstr>Asset16</vt:lpstr>
      <vt:lpstr>Asset17</vt:lpstr>
      <vt:lpstr>Asset18</vt:lpstr>
      <vt:lpstr>Asset19</vt:lpstr>
      <vt:lpstr>Asset2</vt:lpstr>
      <vt:lpstr>Asset20</vt:lpstr>
      <vt:lpstr>Asset21</vt:lpstr>
      <vt:lpstr>Asset22</vt:lpstr>
      <vt:lpstr>Asset23</vt:lpstr>
      <vt:lpstr>Asset24</vt:lpstr>
      <vt:lpstr>Asset25</vt:lpstr>
      <vt:lpstr>Asset26</vt:lpstr>
      <vt:lpstr>Asset27</vt:lpstr>
      <vt:lpstr>Asset28</vt:lpstr>
      <vt:lpstr>Asset29</vt:lpstr>
      <vt:lpstr>Asset3</vt:lpstr>
      <vt:lpstr>Asset30</vt:lpstr>
      <vt:lpstr>Asset4</vt:lpstr>
      <vt:lpstr>Asset5</vt:lpstr>
      <vt:lpstr>Asset6</vt:lpstr>
      <vt:lpstr>Asset7</vt:lpstr>
      <vt:lpstr>Asset8</vt:lpstr>
      <vt:lpstr>Asset9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2014-10-22T01:31:42Z</dcterms:created>
  <dcterms:modified xsi:type="dcterms:W3CDTF">2014-11-24T01:32:26Z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8289765</vt:lpwstr>
  </property>
  <property fmtid="{D5CDD505-2E9C-101B-9397-08002B2CF9AE}" pid="3" name="cf">
    <vt:lpwstr>\\cdchnas-evs02\home$\jkuzn\directlink ptrm amendments for (D2014-00143457).xlsx</vt:lpwstr>
  </property>
  <property fmtid="{D5CDD505-2E9C-101B-9397-08002B2CF9AE}" pid="4" name="Status">
    <vt:lpwstr>Ready</vt:lpwstr>
  </property>
  <property fmtid="{D5CDD505-2E9C-101B-9397-08002B2CF9AE}" pid="5" name="DatabaseID">
    <vt:lpwstr>AC</vt:lpwstr>
  </property>
  <property fmtid="{D5CDD505-2E9C-101B-9397-08002B2CF9AE}" pid="6" name="OnClose">
    <vt:lpwstr/>
  </property>
  <property fmtid="{D5CDD505-2E9C-101B-9397-08002B2CF9AE}" pid="7" name="currfile">
    <vt:lpwstr>\\cdchnas-evs02\home$\jkuzn\directlink ptrm amendments for (D2014-00143457).xlsx</vt:lpwstr>
  </property>
</Properties>
</file>