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776" yWindow="-12" windowWidth="16356" windowHeight="11532" activeTab="1"/>
  </bookViews>
  <sheets>
    <sheet name="ABSData_Documentation" sheetId="4" r:id="rId1"/>
    <sheet name="RealCapitalStock" sheetId="2" r:id="rId2"/>
    <sheet name="OpexPriceIndex" sheetId="5" r:id="rId3"/>
    <sheet name="OpexPriceIndex_AWOTE" sheetId="6" r:id="rId4"/>
  </sheets>
  <externalReferences>
    <externalReference r:id="rId5"/>
  </externalReferences>
  <calcPr calcId="125725"/>
</workbook>
</file>

<file path=xl/calcChain.xml><?xml version="1.0" encoding="utf-8"?>
<calcChain xmlns="http://schemas.openxmlformats.org/spreadsheetml/2006/main">
  <c r="BC8" i="5"/>
  <c r="BC9"/>
  <c r="BC10"/>
  <c r="BC11"/>
  <c r="BC12"/>
  <c r="BC13"/>
  <c r="BC7"/>
  <c r="AW8"/>
  <c r="AW9"/>
  <c r="AW10"/>
  <c r="AW11"/>
  <c r="AW12"/>
  <c r="AW13"/>
  <c r="AW7"/>
  <c r="AQ8"/>
  <c r="AQ9"/>
  <c r="AQ10"/>
  <c r="AQ11"/>
  <c r="AQ12"/>
  <c r="AQ13"/>
  <c r="AQ7"/>
  <c r="BD8" i="6"/>
  <c r="BD9"/>
  <c r="BD10"/>
  <c r="BD11"/>
  <c r="BD12"/>
  <c r="BD13"/>
  <c r="BD7"/>
  <c r="AX8"/>
  <c r="AX9"/>
  <c r="AX10"/>
  <c r="AX11"/>
  <c r="AX12"/>
  <c r="AX13"/>
  <c r="AX7"/>
  <c r="AR8"/>
  <c r="AR9"/>
  <c r="AR10"/>
  <c r="AR11"/>
  <c r="AR12"/>
  <c r="AR13"/>
  <c r="AR7"/>
  <c r="I58" i="2" l="1"/>
  <c r="BJ6" i="6" l="1"/>
  <c r="BM6"/>
  <c r="BL6" i="5"/>
  <c r="BI6"/>
  <c r="AB13" i="6" l="1"/>
  <c r="AB12"/>
  <c r="AB11"/>
  <c r="AB10"/>
  <c r="AB9"/>
  <c r="AB8"/>
  <c r="AB7"/>
  <c r="AB6"/>
  <c r="T13"/>
  <c r="T12"/>
  <c r="T11"/>
  <c r="T10"/>
  <c r="T9"/>
  <c r="T8"/>
  <c r="T7"/>
  <c r="T6"/>
  <c r="L12"/>
  <c r="L13"/>
  <c r="L35"/>
  <c r="L11"/>
  <c r="L10"/>
  <c r="L21"/>
  <c r="L9"/>
  <c r="L8"/>
  <c r="L19"/>
  <c r="L7"/>
  <c r="L6"/>
  <c r="M29"/>
  <c r="M35"/>
  <c r="M24"/>
  <c r="AJ13"/>
  <c r="AG13"/>
  <c r="AF13"/>
  <c r="AF24" s="1"/>
  <c r="AE13"/>
  <c r="AD13"/>
  <c r="AD24" s="1"/>
  <c r="AC13"/>
  <c r="Y13"/>
  <c r="X13"/>
  <c r="X24" s="1"/>
  <c r="W13"/>
  <c r="V13"/>
  <c r="V24" s="1"/>
  <c r="U13"/>
  <c r="Q13"/>
  <c r="P13"/>
  <c r="P24" s="1"/>
  <c r="O13"/>
  <c r="N13"/>
  <c r="N24" s="1"/>
  <c r="M13"/>
  <c r="AJ12"/>
  <c r="AG12"/>
  <c r="AF12"/>
  <c r="AE12"/>
  <c r="AD12"/>
  <c r="AC12"/>
  <c r="Y12"/>
  <c r="X12"/>
  <c r="W12"/>
  <c r="V12"/>
  <c r="U12"/>
  <c r="Q12"/>
  <c r="P12"/>
  <c r="O12"/>
  <c r="N12"/>
  <c r="M12"/>
  <c r="AJ11"/>
  <c r="AG11"/>
  <c r="AF11"/>
  <c r="AE11"/>
  <c r="AD11"/>
  <c r="AC11"/>
  <c r="Y11"/>
  <c r="X11"/>
  <c r="W11"/>
  <c r="V11"/>
  <c r="U11"/>
  <c r="Q11"/>
  <c r="P11"/>
  <c r="O11"/>
  <c r="N11"/>
  <c r="M11"/>
  <c r="AJ10"/>
  <c r="AG10"/>
  <c r="AF10"/>
  <c r="AE10"/>
  <c r="AD10"/>
  <c r="AC10"/>
  <c r="Y10"/>
  <c r="X10"/>
  <c r="W10"/>
  <c r="V10"/>
  <c r="U10"/>
  <c r="Q10"/>
  <c r="P10"/>
  <c r="O10"/>
  <c r="N10"/>
  <c r="M10"/>
  <c r="AJ9"/>
  <c r="AG9"/>
  <c r="AF9"/>
  <c r="AE9"/>
  <c r="AD9"/>
  <c r="AC9"/>
  <c r="Y9"/>
  <c r="X9"/>
  <c r="W9"/>
  <c r="V9"/>
  <c r="U9"/>
  <c r="Q9"/>
  <c r="P9"/>
  <c r="O9"/>
  <c r="N9"/>
  <c r="M9"/>
  <c r="AJ8"/>
  <c r="AG8"/>
  <c r="AF8"/>
  <c r="AE8"/>
  <c r="AD8"/>
  <c r="AC8"/>
  <c r="Y8"/>
  <c r="X8"/>
  <c r="W8"/>
  <c r="V8"/>
  <c r="U8"/>
  <c r="Q8"/>
  <c r="P8"/>
  <c r="O8"/>
  <c r="N8"/>
  <c r="M8"/>
  <c r="AJ7"/>
  <c r="AG7"/>
  <c r="AF7"/>
  <c r="AE7"/>
  <c r="AD7"/>
  <c r="AD30" s="1"/>
  <c r="AC7"/>
  <c r="Y7"/>
  <c r="X7"/>
  <c r="X30" s="1"/>
  <c r="W7"/>
  <c r="V7"/>
  <c r="V30" s="1"/>
  <c r="U7"/>
  <c r="Q7"/>
  <c r="P7"/>
  <c r="P30" s="1"/>
  <c r="O7"/>
  <c r="N7"/>
  <c r="N30" s="1"/>
  <c r="M7"/>
  <c r="AJ6"/>
  <c r="AG6"/>
  <c r="AF6"/>
  <c r="AE6"/>
  <c r="AD6"/>
  <c r="AC6"/>
  <c r="Y6"/>
  <c r="X6"/>
  <c r="W6"/>
  <c r="V6"/>
  <c r="U6"/>
  <c r="Q6"/>
  <c r="P6"/>
  <c r="O6"/>
  <c r="N6"/>
  <c r="M6"/>
  <c r="AI13" i="5"/>
  <c r="AF13"/>
  <c r="AE13"/>
  <c r="AE24" s="1"/>
  <c r="AD13"/>
  <c r="AC13"/>
  <c r="AC24" s="1"/>
  <c r="AB13"/>
  <c r="AA13"/>
  <c r="AA24" s="1"/>
  <c r="X13"/>
  <c r="W13"/>
  <c r="W24" s="1"/>
  <c r="V13"/>
  <c r="U13"/>
  <c r="U24" s="1"/>
  <c r="T13"/>
  <c r="S13"/>
  <c r="S24" s="1"/>
  <c r="P13"/>
  <c r="O13"/>
  <c r="O24" s="1"/>
  <c r="N13"/>
  <c r="M13"/>
  <c r="M24" s="1"/>
  <c r="L13"/>
  <c r="K13"/>
  <c r="K24" s="1"/>
  <c r="AI12"/>
  <c r="AF12"/>
  <c r="AE12"/>
  <c r="AD12"/>
  <c r="AC12"/>
  <c r="AB12"/>
  <c r="AA12"/>
  <c r="X12"/>
  <c r="W12"/>
  <c r="V12"/>
  <c r="U12"/>
  <c r="T12"/>
  <c r="S12"/>
  <c r="P12"/>
  <c r="O12"/>
  <c r="N12"/>
  <c r="M12"/>
  <c r="L12"/>
  <c r="K12"/>
  <c r="AI11"/>
  <c r="AF11"/>
  <c r="AE11"/>
  <c r="AD11"/>
  <c r="AC11"/>
  <c r="AB11"/>
  <c r="AA11"/>
  <c r="X11"/>
  <c r="W11"/>
  <c r="V11"/>
  <c r="U11"/>
  <c r="T11"/>
  <c r="S11"/>
  <c r="P11"/>
  <c r="O11"/>
  <c r="N11"/>
  <c r="M11"/>
  <c r="L11"/>
  <c r="K11"/>
  <c r="AI10"/>
  <c r="AF10"/>
  <c r="AE10"/>
  <c r="AD10"/>
  <c r="AC10"/>
  <c r="AB10"/>
  <c r="AA10"/>
  <c r="X10"/>
  <c r="W10"/>
  <c r="V10"/>
  <c r="U10"/>
  <c r="T10"/>
  <c r="S10"/>
  <c r="P10"/>
  <c r="O10"/>
  <c r="N10"/>
  <c r="M10"/>
  <c r="L10"/>
  <c r="K10"/>
  <c r="AI9"/>
  <c r="AF9"/>
  <c r="AE9"/>
  <c r="AD9"/>
  <c r="AC9"/>
  <c r="AB9"/>
  <c r="AA9"/>
  <c r="X9"/>
  <c r="W9"/>
  <c r="V9"/>
  <c r="U9"/>
  <c r="T9"/>
  <c r="S9"/>
  <c r="P9"/>
  <c r="O9"/>
  <c r="N9"/>
  <c r="M9"/>
  <c r="L9"/>
  <c r="K9"/>
  <c r="AI8"/>
  <c r="AF8"/>
  <c r="AE8"/>
  <c r="AD8"/>
  <c r="AC8"/>
  <c r="AB8"/>
  <c r="AA8"/>
  <c r="X8"/>
  <c r="W8"/>
  <c r="V8"/>
  <c r="U8"/>
  <c r="T8"/>
  <c r="S8"/>
  <c r="P8"/>
  <c r="O8"/>
  <c r="N8"/>
  <c r="M8"/>
  <c r="L8"/>
  <c r="K8"/>
  <c r="AI7"/>
  <c r="AF7"/>
  <c r="AE7"/>
  <c r="AD7"/>
  <c r="AC7"/>
  <c r="AB7"/>
  <c r="AA7"/>
  <c r="X7"/>
  <c r="W7"/>
  <c r="V7"/>
  <c r="U7"/>
  <c r="T7"/>
  <c r="S7"/>
  <c r="P7"/>
  <c r="O7"/>
  <c r="N7"/>
  <c r="M7"/>
  <c r="L7"/>
  <c r="K7"/>
  <c r="AI6"/>
  <c r="AF6"/>
  <c r="AE6"/>
  <c r="AD6"/>
  <c r="AC6"/>
  <c r="AB6"/>
  <c r="AA6"/>
  <c r="X6"/>
  <c r="W6"/>
  <c r="V6"/>
  <c r="U6"/>
  <c r="T6"/>
  <c r="S6"/>
  <c r="P6"/>
  <c r="O6"/>
  <c r="N6"/>
  <c r="M6"/>
  <c r="L6"/>
  <c r="K6"/>
  <c r="L24" i="6" l="1"/>
  <c r="L20"/>
  <c r="L29"/>
  <c r="L17"/>
  <c r="L18"/>
  <c r="L30"/>
  <c r="T30"/>
  <c r="AB30"/>
  <c r="T24"/>
  <c r="AB24"/>
  <c r="M28"/>
  <c r="M17"/>
  <c r="Q29"/>
  <c r="Q28"/>
  <c r="Q17"/>
  <c r="U28"/>
  <c r="U29"/>
  <c r="U17"/>
  <c r="W29"/>
  <c r="W28"/>
  <c r="W17"/>
  <c r="AC29"/>
  <c r="AC28"/>
  <c r="AC17"/>
  <c r="AE28"/>
  <c r="AE29"/>
  <c r="AE17"/>
  <c r="M31"/>
  <c r="M19"/>
  <c r="Q31"/>
  <c r="Q19"/>
  <c r="W31"/>
  <c r="W19"/>
  <c r="Y31"/>
  <c r="Y19"/>
  <c r="AE31"/>
  <c r="AE19"/>
  <c r="L32"/>
  <c r="P32"/>
  <c r="P20"/>
  <c r="T32"/>
  <c r="T20"/>
  <c r="X32"/>
  <c r="X20"/>
  <c r="AF32"/>
  <c r="AF20"/>
  <c r="L28"/>
  <c r="N29"/>
  <c r="N28"/>
  <c r="P29"/>
  <c r="P28"/>
  <c r="T29"/>
  <c r="T28"/>
  <c r="V29"/>
  <c r="V28"/>
  <c r="X29"/>
  <c r="X28"/>
  <c r="AB29"/>
  <c r="AB28"/>
  <c r="AD29"/>
  <c r="AD28"/>
  <c r="AF29"/>
  <c r="AF28"/>
  <c r="M30"/>
  <c r="M18"/>
  <c r="O30"/>
  <c r="O18"/>
  <c r="Q30"/>
  <c r="Q18"/>
  <c r="U30"/>
  <c r="U18"/>
  <c r="W30"/>
  <c r="W18"/>
  <c r="Y30"/>
  <c r="Y18"/>
  <c r="AC30"/>
  <c r="BE8" s="1"/>
  <c r="AC18"/>
  <c r="AE30"/>
  <c r="AE18"/>
  <c r="AG30"/>
  <c r="AG18"/>
  <c r="L31"/>
  <c r="N31"/>
  <c r="N19"/>
  <c r="P31"/>
  <c r="P19"/>
  <c r="T31"/>
  <c r="T19"/>
  <c r="V31"/>
  <c r="V19"/>
  <c r="X31"/>
  <c r="X19"/>
  <c r="AB31"/>
  <c r="AB19"/>
  <c r="AD31"/>
  <c r="AD19"/>
  <c r="AF31"/>
  <c r="AF19"/>
  <c r="M32"/>
  <c r="M20"/>
  <c r="O32"/>
  <c r="O20"/>
  <c r="Q32"/>
  <c r="Q20"/>
  <c r="U32"/>
  <c r="U20"/>
  <c r="W32"/>
  <c r="W20"/>
  <c r="Y32"/>
  <c r="Y20"/>
  <c r="AC32"/>
  <c r="AC20"/>
  <c r="AE32"/>
  <c r="AE20"/>
  <c r="AG32"/>
  <c r="AG20"/>
  <c r="L33"/>
  <c r="N33"/>
  <c r="N21"/>
  <c r="P33"/>
  <c r="P21"/>
  <c r="T33"/>
  <c r="T21"/>
  <c r="V33"/>
  <c r="V21"/>
  <c r="X33"/>
  <c r="X21"/>
  <c r="AB33"/>
  <c r="AB21"/>
  <c r="AD33"/>
  <c r="AD21"/>
  <c r="AF33"/>
  <c r="AF21"/>
  <c r="M34"/>
  <c r="M22"/>
  <c r="O34"/>
  <c r="O22"/>
  <c r="Q34"/>
  <c r="Q22"/>
  <c r="U34"/>
  <c r="U22"/>
  <c r="W34"/>
  <c r="W22"/>
  <c r="Y34"/>
  <c r="Y22"/>
  <c r="AC34"/>
  <c r="AC22"/>
  <c r="AE34"/>
  <c r="AE22"/>
  <c r="AG34"/>
  <c r="AG22"/>
  <c r="L23"/>
  <c r="N35"/>
  <c r="N23"/>
  <c r="P35"/>
  <c r="P23"/>
  <c r="T35"/>
  <c r="T23"/>
  <c r="V35"/>
  <c r="V23"/>
  <c r="X35"/>
  <c r="X23"/>
  <c r="AB35"/>
  <c r="AB23"/>
  <c r="AD35"/>
  <c r="AD23"/>
  <c r="AF35"/>
  <c r="AF23"/>
  <c r="O24"/>
  <c r="Q24"/>
  <c r="U24"/>
  <c r="W24"/>
  <c r="Y24"/>
  <c r="AC24"/>
  <c r="AE24"/>
  <c r="AG24"/>
  <c r="N17"/>
  <c r="T17"/>
  <c r="X17"/>
  <c r="AD17"/>
  <c r="P18"/>
  <c r="V18"/>
  <c r="AB18"/>
  <c r="O28"/>
  <c r="O29"/>
  <c r="O17"/>
  <c r="Y28"/>
  <c r="Y29"/>
  <c r="Y17"/>
  <c r="AG29"/>
  <c r="AG28"/>
  <c r="AG17"/>
  <c r="AF30"/>
  <c r="AF18"/>
  <c r="O31"/>
  <c r="O19"/>
  <c r="U31"/>
  <c r="U19"/>
  <c r="AC31"/>
  <c r="AC19"/>
  <c r="AG31"/>
  <c r="AG19"/>
  <c r="N32"/>
  <c r="N20"/>
  <c r="V32"/>
  <c r="V20"/>
  <c r="AB32"/>
  <c r="AB20"/>
  <c r="AD32"/>
  <c r="AD20"/>
  <c r="M33"/>
  <c r="M21"/>
  <c r="O33"/>
  <c r="O21"/>
  <c r="Q33"/>
  <c r="Q21"/>
  <c r="U33"/>
  <c r="U21"/>
  <c r="W33"/>
  <c r="W21"/>
  <c r="Y33"/>
  <c r="Y21"/>
  <c r="AC33"/>
  <c r="AC21"/>
  <c r="AE33"/>
  <c r="AE21"/>
  <c r="AG33"/>
  <c r="AG21"/>
  <c r="L34"/>
  <c r="L22"/>
  <c r="N34"/>
  <c r="N22"/>
  <c r="P34"/>
  <c r="P22"/>
  <c r="T34"/>
  <c r="T22"/>
  <c r="V34"/>
  <c r="V22"/>
  <c r="X34"/>
  <c r="X22"/>
  <c r="AB34"/>
  <c r="AB22"/>
  <c r="AD34"/>
  <c r="AD22"/>
  <c r="AF34"/>
  <c r="AF22"/>
  <c r="M23"/>
  <c r="O35"/>
  <c r="O23"/>
  <c r="Q35"/>
  <c r="Q23"/>
  <c r="U35"/>
  <c r="U23"/>
  <c r="W35"/>
  <c r="W23"/>
  <c r="Y23"/>
  <c r="Y35"/>
  <c r="AC35"/>
  <c r="AC23"/>
  <c r="AE23"/>
  <c r="AE35"/>
  <c r="AG35"/>
  <c r="AG23"/>
  <c r="AR6"/>
  <c r="P17"/>
  <c r="V17"/>
  <c r="AB17"/>
  <c r="AF17"/>
  <c r="N18"/>
  <c r="T18"/>
  <c r="X18"/>
  <c r="AD18"/>
  <c r="L29" i="5"/>
  <c r="L28"/>
  <c r="L17"/>
  <c r="P29"/>
  <c r="P28"/>
  <c r="P17"/>
  <c r="V29"/>
  <c r="V28"/>
  <c r="V17"/>
  <c r="X29"/>
  <c r="X28"/>
  <c r="X17"/>
  <c r="AD29"/>
  <c r="AD28"/>
  <c r="AD17"/>
  <c r="K30"/>
  <c r="K18"/>
  <c r="O30"/>
  <c r="O18"/>
  <c r="S30"/>
  <c r="S18"/>
  <c r="W30"/>
  <c r="W18"/>
  <c r="AC30"/>
  <c r="AC18"/>
  <c r="AE30"/>
  <c r="AE18"/>
  <c r="L31"/>
  <c r="L19"/>
  <c r="P31"/>
  <c r="P19"/>
  <c r="T31"/>
  <c r="T19"/>
  <c r="X31"/>
  <c r="X19"/>
  <c r="AB31"/>
  <c r="AB19"/>
  <c r="AF31"/>
  <c r="AF19"/>
  <c r="M32"/>
  <c r="M20"/>
  <c r="S32"/>
  <c r="S20"/>
  <c r="U32"/>
  <c r="U20"/>
  <c r="AA32"/>
  <c r="AA20"/>
  <c r="AC32"/>
  <c r="AC20"/>
  <c r="N33"/>
  <c r="N21"/>
  <c r="P33"/>
  <c r="P21"/>
  <c r="V33"/>
  <c r="V21"/>
  <c r="AB33"/>
  <c r="AB21"/>
  <c r="AD33"/>
  <c r="AD21"/>
  <c r="K34"/>
  <c r="K22"/>
  <c r="M34"/>
  <c r="M22"/>
  <c r="S34"/>
  <c r="S22"/>
  <c r="U34"/>
  <c r="U22"/>
  <c r="AA34"/>
  <c r="AA22"/>
  <c r="AC34"/>
  <c r="AC22"/>
  <c r="AE34"/>
  <c r="AE22"/>
  <c r="N35"/>
  <c r="N23"/>
  <c r="T35"/>
  <c r="T23"/>
  <c r="AD35"/>
  <c r="AD23"/>
  <c r="K28"/>
  <c r="K29"/>
  <c r="K17"/>
  <c r="M29"/>
  <c r="M28"/>
  <c r="M17"/>
  <c r="O28"/>
  <c r="O29"/>
  <c r="O17"/>
  <c r="S29"/>
  <c r="S28"/>
  <c r="S17"/>
  <c r="U28"/>
  <c r="U29"/>
  <c r="U17"/>
  <c r="W29"/>
  <c r="W28"/>
  <c r="W17"/>
  <c r="AA28"/>
  <c r="AA29"/>
  <c r="AA17"/>
  <c r="AC29"/>
  <c r="AC28"/>
  <c r="AC17"/>
  <c r="AE28"/>
  <c r="AE29"/>
  <c r="AE17"/>
  <c r="L30"/>
  <c r="L18"/>
  <c r="N30"/>
  <c r="N18"/>
  <c r="P30"/>
  <c r="P18"/>
  <c r="T30"/>
  <c r="T18"/>
  <c r="V30"/>
  <c r="V18"/>
  <c r="X30"/>
  <c r="X18"/>
  <c r="AB30"/>
  <c r="AB18"/>
  <c r="AD30"/>
  <c r="AD18"/>
  <c r="AF30"/>
  <c r="AF18"/>
  <c r="K31"/>
  <c r="K19"/>
  <c r="M31"/>
  <c r="M19"/>
  <c r="O31"/>
  <c r="O19"/>
  <c r="S31"/>
  <c r="S19"/>
  <c r="U31"/>
  <c r="U19"/>
  <c r="W31"/>
  <c r="W19"/>
  <c r="AA31"/>
  <c r="AA19"/>
  <c r="AC31"/>
  <c r="AC19"/>
  <c r="AE31"/>
  <c r="AE19"/>
  <c r="L32"/>
  <c r="L20"/>
  <c r="N32"/>
  <c r="N20"/>
  <c r="P32"/>
  <c r="P20"/>
  <c r="T32"/>
  <c r="T20"/>
  <c r="V32"/>
  <c r="V20"/>
  <c r="X32"/>
  <c r="X20"/>
  <c r="AB32"/>
  <c r="AB20"/>
  <c r="AD32"/>
  <c r="AD20"/>
  <c r="AF32"/>
  <c r="AF20"/>
  <c r="K33"/>
  <c r="K21"/>
  <c r="M33"/>
  <c r="M21"/>
  <c r="O33"/>
  <c r="O21"/>
  <c r="S33"/>
  <c r="S21"/>
  <c r="U33"/>
  <c r="U21"/>
  <c r="W33"/>
  <c r="W21"/>
  <c r="AA33"/>
  <c r="AA21"/>
  <c r="AC33"/>
  <c r="AC21"/>
  <c r="AE33"/>
  <c r="AE21"/>
  <c r="L34"/>
  <c r="L22"/>
  <c r="N34"/>
  <c r="N22"/>
  <c r="P34"/>
  <c r="P22"/>
  <c r="T34"/>
  <c r="T22"/>
  <c r="V34"/>
  <c r="V22"/>
  <c r="X34"/>
  <c r="X22"/>
  <c r="AB34"/>
  <c r="AB22"/>
  <c r="AD34"/>
  <c r="AD22"/>
  <c r="AF34"/>
  <c r="AF22"/>
  <c r="K35"/>
  <c r="K23"/>
  <c r="M35"/>
  <c r="M23"/>
  <c r="O35"/>
  <c r="O23"/>
  <c r="S35"/>
  <c r="S23"/>
  <c r="U35"/>
  <c r="U23"/>
  <c r="W35"/>
  <c r="W23"/>
  <c r="AA35"/>
  <c r="AA23"/>
  <c r="AC35"/>
  <c r="AC23"/>
  <c r="AE35"/>
  <c r="AE23"/>
  <c r="L24"/>
  <c r="N24"/>
  <c r="P24"/>
  <c r="T24"/>
  <c r="V24"/>
  <c r="X24"/>
  <c r="AB24"/>
  <c r="AD24"/>
  <c r="N29"/>
  <c r="N28"/>
  <c r="N17"/>
  <c r="T29"/>
  <c r="T28"/>
  <c r="T17"/>
  <c r="AB29"/>
  <c r="AB28"/>
  <c r="AB17"/>
  <c r="AF29"/>
  <c r="AF28"/>
  <c r="AF17"/>
  <c r="M30"/>
  <c r="M18"/>
  <c r="U30"/>
  <c r="U18"/>
  <c r="AA30"/>
  <c r="BD8" s="1"/>
  <c r="AA18"/>
  <c r="N31"/>
  <c r="N19"/>
  <c r="V31"/>
  <c r="V19"/>
  <c r="AD31"/>
  <c r="AD19"/>
  <c r="K32"/>
  <c r="K20"/>
  <c r="O32"/>
  <c r="O20"/>
  <c r="W32"/>
  <c r="W20"/>
  <c r="AE32"/>
  <c r="AE20"/>
  <c r="L33"/>
  <c r="L21"/>
  <c r="T33"/>
  <c r="T21"/>
  <c r="X33"/>
  <c r="X21"/>
  <c r="AF33"/>
  <c r="AF21"/>
  <c r="O34"/>
  <c r="O22"/>
  <c r="W34"/>
  <c r="W22"/>
  <c r="L35"/>
  <c r="L23"/>
  <c r="P35"/>
  <c r="P23"/>
  <c r="V35"/>
  <c r="V23"/>
  <c r="X35"/>
  <c r="X23"/>
  <c r="AB35"/>
  <c r="AB23"/>
  <c r="AF35"/>
  <c r="AF23"/>
  <c r="AF24"/>
  <c r="AO58" i="2"/>
  <c r="S50"/>
  <c r="Y50"/>
  <c r="Y51"/>
  <c r="S51"/>
  <c r="R51"/>
  <c r="R50"/>
  <c r="G20"/>
  <c r="G21"/>
  <c r="G27"/>
  <c r="G26"/>
  <c r="G25"/>
  <c r="G24"/>
  <c r="G22"/>
  <c r="R52" l="1"/>
  <c r="AY8" i="6"/>
  <c r="AS8"/>
  <c r="BD6"/>
  <c r="BF8"/>
  <c r="AT8"/>
  <c r="BE7"/>
  <c r="AY7"/>
  <c r="AZ7" s="1"/>
  <c r="AS7"/>
  <c r="AY10"/>
  <c r="AS10"/>
  <c r="BE12"/>
  <c r="AY12"/>
  <c r="AS12"/>
  <c r="BE10"/>
  <c r="BF7"/>
  <c r="AX6"/>
  <c r="BE13"/>
  <c r="BF13" s="1"/>
  <c r="AY13"/>
  <c r="AS13"/>
  <c r="BE11"/>
  <c r="AY11"/>
  <c r="AS11"/>
  <c r="BE9"/>
  <c r="AY9"/>
  <c r="AS9"/>
  <c r="BE6"/>
  <c r="AY6"/>
  <c r="AS6"/>
  <c r="AT6" s="1"/>
  <c r="AU6" s="1"/>
  <c r="AR10" i="5"/>
  <c r="AS10"/>
  <c r="BE8"/>
  <c r="BD7"/>
  <c r="AW6"/>
  <c r="AX7"/>
  <c r="AR7"/>
  <c r="BD12"/>
  <c r="AX12"/>
  <c r="AR12"/>
  <c r="BD10"/>
  <c r="AX10"/>
  <c r="AX8"/>
  <c r="AR8"/>
  <c r="AS9"/>
  <c r="BE7"/>
  <c r="BD13"/>
  <c r="BE13" s="1"/>
  <c r="AX13"/>
  <c r="AY13" s="1"/>
  <c r="AR13"/>
  <c r="AS13" s="1"/>
  <c r="BD11"/>
  <c r="AX11"/>
  <c r="AR11"/>
  <c r="BD9"/>
  <c r="AX9"/>
  <c r="AR9"/>
  <c r="BC6"/>
  <c r="BE6" s="1"/>
  <c r="BF6" s="1"/>
  <c r="BF7" s="1"/>
  <c r="BD6"/>
  <c r="AX6"/>
  <c r="AQ6"/>
  <c r="AR6"/>
  <c r="AY11"/>
  <c r="AS11"/>
  <c r="BE9"/>
  <c r="AY9"/>
  <c r="AY7"/>
  <c r="AS7"/>
  <c r="BF8" l="1"/>
  <c r="AT13" i="6"/>
  <c r="AZ13"/>
  <c r="AZ8"/>
  <c r="AZ9"/>
  <c r="AZ10"/>
  <c r="AT9"/>
  <c r="AZ6"/>
  <c r="BA6" s="1"/>
  <c r="BA7" s="1"/>
  <c r="AT10"/>
  <c r="BF10"/>
  <c r="AZ12"/>
  <c r="AT7"/>
  <c r="AU7" s="1"/>
  <c r="BJ7" s="1"/>
  <c r="AT11"/>
  <c r="BF11"/>
  <c r="AT12"/>
  <c r="BF12"/>
  <c r="BF9"/>
  <c r="AZ11"/>
  <c r="BF6"/>
  <c r="BG6" s="1"/>
  <c r="BG7" s="1"/>
  <c r="BF9" i="5"/>
  <c r="AY6"/>
  <c r="AZ6" s="1"/>
  <c r="AZ7" s="1"/>
  <c r="BL7"/>
  <c r="AY8"/>
  <c r="BE10"/>
  <c r="AY12"/>
  <c r="BE11"/>
  <c r="AS6"/>
  <c r="AT6" s="1"/>
  <c r="AT7" s="1"/>
  <c r="BL8"/>
  <c r="AS8"/>
  <c r="AY10"/>
  <c r="AS12"/>
  <c r="BE12"/>
  <c r="AI51" i="2"/>
  <c r="AJ51"/>
  <c r="AK51"/>
  <c r="AL51"/>
  <c r="AM51"/>
  <c r="AN51"/>
  <c r="AO51"/>
  <c r="AH51"/>
  <c r="AI50"/>
  <c r="AJ50"/>
  <c r="AK50"/>
  <c r="AL50"/>
  <c r="AM50"/>
  <c r="AN50"/>
  <c r="AO50"/>
  <c r="AH50"/>
  <c r="AG58"/>
  <c r="AA51"/>
  <c r="AB51"/>
  <c r="AC51"/>
  <c r="AD51"/>
  <c r="AE51"/>
  <c r="AF51"/>
  <c r="AG51"/>
  <c r="Z51"/>
  <c r="AA50"/>
  <c r="AB50"/>
  <c r="AC50"/>
  <c r="AD50"/>
  <c r="AE50"/>
  <c r="AF50"/>
  <c r="AG50"/>
  <c r="Z50"/>
  <c r="Z40"/>
  <c r="T51"/>
  <c r="U51"/>
  <c r="V51"/>
  <c r="W51"/>
  <c r="X51"/>
  <c r="T50"/>
  <c r="U50"/>
  <c r="V50"/>
  <c r="W50"/>
  <c r="X50"/>
  <c r="Y52"/>
  <c r="P51"/>
  <c r="Q51"/>
  <c r="K51"/>
  <c r="L51"/>
  <c r="M51"/>
  <c r="N51"/>
  <c r="O51"/>
  <c r="J51"/>
  <c r="Q58"/>
  <c r="K50"/>
  <c r="L50"/>
  <c r="M50"/>
  <c r="N50"/>
  <c r="O50"/>
  <c r="P50"/>
  <c r="Q50"/>
  <c r="J50"/>
  <c r="J40"/>
  <c r="C51"/>
  <c r="D51"/>
  <c r="E51"/>
  <c r="F51"/>
  <c r="G51"/>
  <c r="H51"/>
  <c r="I51"/>
  <c r="B51"/>
  <c r="C50"/>
  <c r="D50"/>
  <c r="E50"/>
  <c r="F50"/>
  <c r="G50"/>
  <c r="H50"/>
  <c r="I50"/>
  <c r="B50"/>
  <c r="AI45"/>
  <c r="AJ45"/>
  <c r="AK45"/>
  <c r="AL45"/>
  <c r="AM45"/>
  <c r="AN45"/>
  <c r="AO45"/>
  <c r="AH45"/>
  <c r="AA45"/>
  <c r="AB45"/>
  <c r="AC45"/>
  <c r="AD45"/>
  <c r="AE45"/>
  <c r="AF45"/>
  <c r="AG45"/>
  <c r="Z45"/>
  <c r="S45"/>
  <c r="T45"/>
  <c r="U45"/>
  <c r="V45"/>
  <c r="W45"/>
  <c r="X45"/>
  <c r="Y45"/>
  <c r="R45"/>
  <c r="K45"/>
  <c r="L45"/>
  <c r="M45"/>
  <c r="N45"/>
  <c r="O45"/>
  <c r="P45"/>
  <c r="Q45"/>
  <c r="J45"/>
  <c r="C45"/>
  <c r="D45"/>
  <c r="E45"/>
  <c r="F45"/>
  <c r="G45"/>
  <c r="H45"/>
  <c r="I45"/>
  <c r="B45"/>
  <c r="AI40"/>
  <c r="AJ40"/>
  <c r="AK40"/>
  <c r="AL40"/>
  <c r="AM40"/>
  <c r="AN40"/>
  <c r="AO40"/>
  <c r="AH40"/>
  <c r="AA40"/>
  <c r="AB40"/>
  <c r="AC40"/>
  <c r="AD40"/>
  <c r="AE40"/>
  <c r="AF40"/>
  <c r="AG40"/>
  <c r="S40"/>
  <c r="T40"/>
  <c r="U40"/>
  <c r="V40"/>
  <c r="W40"/>
  <c r="X40"/>
  <c r="Y40"/>
  <c r="R40"/>
  <c r="K40"/>
  <c r="L40"/>
  <c r="M40"/>
  <c r="N40"/>
  <c r="O40"/>
  <c r="P40"/>
  <c r="Q40"/>
  <c r="C40"/>
  <c r="D40"/>
  <c r="E40"/>
  <c r="F40"/>
  <c r="G40"/>
  <c r="H40"/>
  <c r="I40"/>
  <c r="B40"/>
  <c r="J52" l="1"/>
  <c r="W52"/>
  <c r="BA8" i="6"/>
  <c r="BA9" s="1"/>
  <c r="BA10" s="1"/>
  <c r="BA11" s="1"/>
  <c r="BA12" s="1"/>
  <c r="BA13" s="1"/>
  <c r="AU8"/>
  <c r="BJ8" s="1"/>
  <c r="BG8"/>
  <c r="BM7"/>
  <c r="AT8" i="5"/>
  <c r="BI7"/>
  <c r="AZ8"/>
  <c r="AZ9" s="1"/>
  <c r="AZ10" s="1"/>
  <c r="AZ11" s="1"/>
  <c r="AZ12" s="1"/>
  <c r="AZ13" s="1"/>
  <c r="BF10"/>
  <c r="BL9"/>
  <c r="BG9" i="6" l="1"/>
  <c r="BM8"/>
  <c r="AU9"/>
  <c r="AT9" i="5"/>
  <c r="BI8"/>
  <c r="BF11"/>
  <c r="BL10"/>
  <c r="G28" i="2"/>
  <c r="G23"/>
  <c r="H23" s="1"/>
  <c r="G11"/>
  <c r="F11"/>
  <c r="G10"/>
  <c r="F10"/>
  <c r="G9"/>
  <c r="F9"/>
  <c r="G8"/>
  <c r="F8"/>
  <c r="G7"/>
  <c r="F7"/>
  <c r="G6"/>
  <c r="F6"/>
  <c r="G5"/>
  <c r="F5"/>
  <c r="H21" l="1"/>
  <c r="H25"/>
  <c r="H27"/>
  <c r="H20"/>
  <c r="H22"/>
  <c r="H24"/>
  <c r="Q24" s="1"/>
  <c r="R24" s="1"/>
  <c r="H26"/>
  <c r="Q26" s="1"/>
  <c r="R26" s="1"/>
  <c r="H28"/>
  <c r="AU10" i="6"/>
  <c r="BJ9"/>
  <c r="BG10"/>
  <c r="BM9"/>
  <c r="BF12" i="5"/>
  <c r="BL11"/>
  <c r="AT10"/>
  <c r="BI9"/>
  <c r="I23" i="2"/>
  <c r="I25"/>
  <c r="I27"/>
  <c r="I24"/>
  <c r="I26"/>
  <c r="G46" s="1"/>
  <c r="G29"/>
  <c r="M25" l="1"/>
  <c r="N25" s="1"/>
  <c r="Q25"/>
  <c r="R25" s="1"/>
  <c r="I29"/>
  <c r="H29"/>
  <c r="M41"/>
  <c r="E41"/>
  <c r="AD41"/>
  <c r="N46"/>
  <c r="V41"/>
  <c r="V46"/>
  <c r="I20"/>
  <c r="Q20"/>
  <c r="R20" s="1"/>
  <c r="W41"/>
  <c r="W46"/>
  <c r="Q23"/>
  <c r="R23" s="1"/>
  <c r="M23"/>
  <c r="N23" s="1"/>
  <c r="M24"/>
  <c r="N24" s="1"/>
  <c r="M22"/>
  <c r="N22" s="1"/>
  <c r="X41"/>
  <c r="X46"/>
  <c r="M21"/>
  <c r="N21" s="1"/>
  <c r="Q22"/>
  <c r="R22" s="1"/>
  <c r="I22"/>
  <c r="Q27"/>
  <c r="R27" s="1"/>
  <c r="M20"/>
  <c r="N20" s="1"/>
  <c r="Q21"/>
  <c r="R21" s="1"/>
  <c r="I21"/>
  <c r="B41" s="1"/>
  <c r="BG11" i="6"/>
  <c r="BM10"/>
  <c r="AU11"/>
  <c r="BJ10"/>
  <c r="AT11" i="5"/>
  <c r="BI10"/>
  <c r="BF13"/>
  <c r="BL13" s="1"/>
  <c r="BL12"/>
  <c r="M27" i="2"/>
  <c r="N27" s="1"/>
  <c r="I28"/>
  <c r="I41" s="1"/>
  <c r="M26"/>
  <c r="N26" s="1"/>
  <c r="AN41"/>
  <c r="AF41"/>
  <c r="P41"/>
  <c r="H41"/>
  <c r="U46" l="1"/>
  <c r="U41"/>
  <c r="S41"/>
  <c r="S46"/>
  <c r="Y58"/>
  <c r="Y46"/>
  <c r="Y41"/>
  <c r="T41"/>
  <c r="T46"/>
  <c r="R46"/>
  <c r="R41"/>
  <c r="AU12" i="6"/>
  <c r="BJ11"/>
  <c r="BG12"/>
  <c r="BM11"/>
  <c r="AT12" i="5"/>
  <c r="BI11"/>
  <c r="Q41" i="2"/>
  <c r="AO41"/>
  <c r="AG41"/>
  <c r="G41"/>
  <c r="AM41"/>
  <c r="AE41"/>
  <c r="O41"/>
  <c r="BG13" i="6" l="1"/>
  <c r="BM13" s="1"/>
  <c r="BM12"/>
  <c r="AU13"/>
  <c r="BJ13" s="1"/>
  <c r="BJ12"/>
  <c r="AT13" i="5"/>
  <c r="BI13" s="1"/>
  <c r="BI12"/>
  <c r="AL41" i="2"/>
  <c r="N41"/>
  <c r="F41"/>
  <c r="AK41" l="1"/>
  <c r="AC41"/>
  <c r="AJ41" l="1"/>
  <c r="AB41"/>
  <c r="L41"/>
  <c r="D41"/>
  <c r="K41" l="1"/>
  <c r="C41"/>
  <c r="AI41"/>
  <c r="AA41"/>
  <c r="AH41" l="1"/>
  <c r="Z41"/>
  <c r="J41"/>
  <c r="P46" l="1"/>
  <c r="L46"/>
  <c r="P52"/>
  <c r="L52"/>
  <c r="O46"/>
  <c r="K46"/>
  <c r="O52"/>
  <c r="K52"/>
  <c r="U52"/>
  <c r="X52"/>
  <c r="T52"/>
  <c r="B46"/>
  <c r="I46"/>
  <c r="E46"/>
  <c r="I52"/>
  <c r="E52"/>
  <c r="D46"/>
  <c r="H52"/>
  <c r="AN46"/>
  <c r="AJ46"/>
  <c r="AN52"/>
  <c r="AJ52"/>
  <c r="AO46"/>
  <c r="AK46"/>
  <c r="AO52"/>
  <c r="AK52"/>
  <c r="AE46"/>
  <c r="AE52"/>
  <c r="AC46"/>
  <c r="AC52"/>
  <c r="AD46"/>
  <c r="Z46"/>
  <c r="AD52"/>
  <c r="Z52"/>
  <c r="J46"/>
  <c r="N52"/>
  <c r="Q46"/>
  <c r="M46"/>
  <c r="Q52"/>
  <c r="M52"/>
  <c r="S52"/>
  <c r="V52"/>
  <c r="F46"/>
  <c r="D52"/>
  <c r="C46"/>
  <c r="G52"/>
  <c r="C52"/>
  <c r="H46"/>
  <c r="B52"/>
  <c r="AL46"/>
  <c r="AH46"/>
  <c r="AL52"/>
  <c r="AH52"/>
  <c r="AM46"/>
  <c r="AI46"/>
  <c r="AM52"/>
  <c r="AI52"/>
  <c r="AA46"/>
  <c r="AA52"/>
  <c r="AG46"/>
  <c r="AG52"/>
  <c r="AF46"/>
  <c r="AB46"/>
  <c r="AF52"/>
  <c r="AB52"/>
  <c r="R53" l="1"/>
  <c r="J53"/>
  <c r="P58" s="1"/>
  <c r="O58" s="1"/>
  <c r="N58" s="1"/>
  <c r="M58" s="1"/>
  <c r="L58" s="1"/>
  <c r="K58" s="1"/>
  <c r="J58" s="1"/>
  <c r="AH53"/>
  <c r="Z53"/>
  <c r="AF58" s="1"/>
  <c r="AE58" s="1"/>
  <c r="AD58" s="1"/>
  <c r="AC58" s="1"/>
  <c r="AB58" s="1"/>
  <c r="AA58" s="1"/>
  <c r="Z58" s="1"/>
  <c r="F52"/>
  <c r="X58"/>
  <c r="W58" s="1"/>
  <c r="V58" s="1"/>
  <c r="U58" s="1"/>
  <c r="T58" s="1"/>
  <c r="S58" s="1"/>
  <c r="R58" s="1"/>
  <c r="AN58" l="1"/>
  <c r="AM58" s="1"/>
  <c r="AL58" s="1"/>
  <c r="AK58" s="1"/>
  <c r="AJ58" s="1"/>
  <c r="AI58" s="1"/>
  <c r="AH58" s="1"/>
  <c r="B53"/>
  <c r="H58" s="1"/>
  <c r="G58" s="1"/>
  <c r="F58" s="1"/>
  <c r="E58" s="1"/>
  <c r="D58" s="1"/>
  <c r="C58" s="1"/>
  <c r="B58" s="1"/>
</calcChain>
</file>

<file path=xl/comments1.xml><?xml version="1.0" encoding="utf-8"?>
<comments xmlns="http://schemas.openxmlformats.org/spreadsheetml/2006/main">
  <authors>
    <author>Author</author>
    <author>ABS</author>
  </authors>
  <commentList>
    <comment ref="C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D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A10" authorId="0">
      <text>
        <r>
          <rPr>
            <sz val="8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2.xml><?xml version="1.0" encoding="utf-8"?>
<comments xmlns="http://schemas.openxmlformats.org/spreadsheetml/2006/main">
  <authors>
    <author>Author</author>
    <author>ABS</author>
  </authors>
  <commentList>
    <comment ref="C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D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</commentList>
</comments>
</file>

<file path=xl/comments3.xml><?xml version="1.0" encoding="utf-8"?>
<comments xmlns="http://schemas.openxmlformats.org/spreadsheetml/2006/main">
  <authors>
    <author>Author</author>
    <author>ABS</author>
  </authors>
  <commentList>
    <comment ref="D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H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</commentList>
</comments>
</file>

<file path=xl/sharedStrings.xml><?xml version="1.0" encoding="utf-8"?>
<sst xmlns="http://schemas.openxmlformats.org/spreadsheetml/2006/main" count="678" uniqueCount="137">
  <si>
    <t>Index Numbers ;  Intermediate ;  Domestic ;</t>
  </si>
  <si>
    <t>Unit</t>
  </si>
  <si>
    <t>Quarterly Index ;  Ordinary time hourly rates of pay excluding bonuses ;  Australia ;  Private and Public ;  Electricity, gas, water and waste services ;</t>
  </si>
  <si>
    <t>Index Numbers</t>
  </si>
  <si>
    <t>Index Numbers ;  729 Other administrative services ;</t>
  </si>
  <si>
    <t>Index Numbers ;  592 Data processing, web hosting and electronic information storage services ;</t>
  </si>
  <si>
    <t>Index Numbers ;  695 Market research and statistical services ;</t>
  </si>
  <si>
    <t>Index Numbers ;  693 Legal and accounting services ;</t>
  </si>
  <si>
    <t>Series Type</t>
  </si>
  <si>
    <t>Original</t>
  </si>
  <si>
    <t>Data Type</t>
  </si>
  <si>
    <t>INDEX</t>
  </si>
  <si>
    <t>Frequency</t>
  </si>
  <si>
    <t>Quarter</t>
  </si>
  <si>
    <t>Collection Month</t>
  </si>
  <si>
    <t>Series Start</t>
  </si>
  <si>
    <t>Series End</t>
  </si>
  <si>
    <t>No. Obs</t>
  </si>
  <si>
    <t>Series ID</t>
  </si>
  <si>
    <t>A2314868L</t>
  </si>
  <si>
    <t>A2314220W</t>
  </si>
  <si>
    <t>A3343918K</t>
  </si>
  <si>
    <t>A3343942K</t>
  </si>
  <si>
    <t>A3343926K</t>
  </si>
  <si>
    <t>A2639399R</t>
  </si>
  <si>
    <t>Annual series - calendar year</t>
  </si>
  <si>
    <t>Annual series - 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</si>
  <si>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</si>
  <si>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</si>
  <si>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</si>
  <si>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</si>
  <si>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</si>
  <si>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</si>
  <si>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</si>
  <si>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</si>
  <si>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Labour</t>
  </si>
  <si>
    <t>Computer</t>
  </si>
  <si>
    <t>Secretarial</t>
  </si>
  <si>
    <t>Legal</t>
  </si>
  <si>
    <t>Advertising</t>
  </si>
  <si>
    <t>Weights</t>
  </si>
  <si>
    <t>Electricity, gas, water and waste services ;  Net capital stock: Chain volume measures ;</t>
  </si>
  <si>
    <t>$ Millions</t>
  </si>
  <si>
    <t>DERIVED</t>
  </si>
  <si>
    <t>Annual</t>
  </si>
  <si>
    <t>A3348086W</t>
  </si>
  <si>
    <t>Electricity, gas, water and waste services ;  Net capital stock: Current prices ;</t>
  </si>
  <si>
    <t>A3346565V</t>
  </si>
  <si>
    <t>Calendar year values</t>
  </si>
  <si>
    <t>Financial year data</t>
  </si>
  <si>
    <t>Current/ chain volume</t>
  </si>
  <si>
    <t>Laspeyres index</t>
  </si>
  <si>
    <t>Paasche index</t>
  </si>
  <si>
    <t>year-to-year</t>
  </si>
  <si>
    <t>Price</t>
  </si>
  <si>
    <t>Calendar year</t>
  </si>
  <si>
    <t>Adjusted calendar year</t>
  </si>
  <si>
    <t>Opex Price Index</t>
  </si>
  <si>
    <t>Source data: ABS</t>
  </si>
  <si>
    <t>LPI and PPIs</t>
  </si>
  <si>
    <t>Opex price index</t>
  </si>
  <si>
    <t>Fisher index</t>
  </si>
  <si>
    <t>Finanical year</t>
  </si>
  <si>
    <t>Business</t>
  </si>
  <si>
    <t>Price relativity 1</t>
  </si>
  <si>
    <t>Price relativity 2</t>
  </si>
  <si>
    <t>Capital stock measures</t>
  </si>
  <si>
    <t>SP AusNet</t>
  </si>
  <si>
    <t>Financial year</t>
  </si>
  <si>
    <t>Constant price investments</t>
  </si>
  <si>
    <t>Constant price 2012/13 base</t>
  </si>
  <si>
    <t>Constant price retirements</t>
  </si>
  <si>
    <t>Average annual depreciation rate</t>
  </si>
  <si>
    <t>Annual depreciation rate</t>
  </si>
  <si>
    <t>Real capital stock at end of period</t>
  </si>
  <si>
    <t>2013 going backward</t>
  </si>
  <si>
    <t>2013/14</t>
  </si>
  <si>
    <t>TRAB0105</t>
  </si>
  <si>
    <t>Powerlink</t>
  </si>
  <si>
    <t>ElectraNet</t>
  </si>
  <si>
    <t>Transend</t>
  </si>
  <si>
    <t>TransGrid</t>
  </si>
  <si>
    <t>TRAB0106</t>
  </si>
  <si>
    <t>Average annual depreciation rate - straight line depreciation</t>
  </si>
  <si>
    <t>TRAB0101</t>
  </si>
  <si>
    <t>TRAB0103</t>
  </si>
  <si>
    <t>2004/05</t>
  </si>
  <si>
    <t>Annual series - year ending on 31 March</t>
  </si>
  <si>
    <t>Year ending on 31 March</t>
  </si>
  <si>
    <t>Adjusted year ending on March 31</t>
  </si>
  <si>
    <t>01/04/2005 - 31/03/2006</t>
  </si>
  <si>
    <t>01/04/2006 - 31/03/2007</t>
  </si>
  <si>
    <t>01/04/2007 - 31/03/2008</t>
  </si>
  <si>
    <t>01/04/2008 - 31/03/2009</t>
  </si>
  <si>
    <t>01/04/2009 - 31/03/2010</t>
  </si>
  <si>
    <t>01/04/2010 - 31/03/2011</t>
  </si>
  <si>
    <t>01/04/2011 - 31/03/2012</t>
  </si>
  <si>
    <t>01/04/2012 - 31/03/2013</t>
  </si>
  <si>
    <t>Year ending 31 March</t>
  </si>
  <si>
    <t>Earnings; Persons; Full Time; Adult; Ordinary time earnings ;  Electricity, Gas, Water and Waste Services ;</t>
  </si>
  <si>
    <t>$</t>
  </si>
  <si>
    <t>RATIO</t>
  </si>
  <si>
    <t>Biannual</t>
  </si>
  <si>
    <t>A2719023T</t>
  </si>
  <si>
    <t>01/04/05 - 31/03/06</t>
  </si>
  <si>
    <t>01/04/06 - 31/03/07</t>
  </si>
  <si>
    <t>01/04/07 - 31/03/08</t>
  </si>
  <si>
    <t>01/04/08 - 31/03/09</t>
  </si>
  <si>
    <t>01/04/09 - 31/03/10</t>
  </si>
  <si>
    <t>01/04/10 - 31/03/11</t>
  </si>
  <si>
    <t>01/04/11 - 31/03/12</t>
  </si>
  <si>
    <t>01/04/12 - 31/03/13</t>
  </si>
  <si>
    <t>AWOTE index</t>
  </si>
  <si>
    <t>Note: 2013 calendar year value can't determined without figures to 2014 financial year.</t>
  </si>
  <si>
    <t>5204.0 Australian system of national accounts</t>
  </si>
  <si>
    <t>Table 63</t>
  </si>
  <si>
    <t>ABS price indexes</t>
  </si>
  <si>
    <t>See documentation in 'ABSData_Documentation'</t>
  </si>
  <si>
    <t>cumulative (base year 2005/06)</t>
  </si>
  <si>
    <t>cumulative (base year 2006)</t>
  </si>
  <si>
    <t>cumulative (base year 04/2005-03/2006)</t>
  </si>
  <si>
    <t>Opex price index using AWOTE and PPIs</t>
  </si>
  <si>
    <t>Opex price index using WPI and PPIs</t>
  </si>
  <si>
    <t>Constant-price capital stock (including capital good price index construction)</t>
  </si>
  <si>
    <t>Constant-price capital stock</t>
  </si>
  <si>
    <t>Note: Reference year for the chain volume measure is 2011-12.</t>
  </si>
  <si>
    <t>Capital goods price index (CGPI)</t>
  </si>
  <si>
    <t xml:space="preserve">Net capital stock - Chain volume measure </t>
  </si>
  <si>
    <t xml:space="preserve">Net capital stock - Current prices </t>
  </si>
  <si>
    <t>CGPI</t>
  </si>
  <si>
    <t>Annual series - Financial year</t>
  </si>
  <si>
    <t>Annual series - Calendar year</t>
  </si>
  <si>
    <t>Cumulative CGPI Index rebased to 2012/13 (=1)</t>
  </si>
  <si>
    <t>Inverse of the Cumulative  CGPI index</t>
  </si>
  <si>
    <t>2012-13 As base year</t>
  </si>
  <si>
    <t>Annul series - Year ended 31 March</t>
  </si>
  <si>
    <t>Source data: TNSP RIN data - Table 4.1 Total RAB asset values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</si>
</sst>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mmm\-yyyy"/>
    <numFmt numFmtId="165" formatCode="0.0;\-0.0;0.0;@"/>
    <numFmt numFmtId="166" formatCode="0;\-0;0;@"/>
    <numFmt numFmtId="167" formatCode="0.000"/>
    <numFmt numFmtId="168" formatCode="0.0"/>
    <numFmt numFmtId="169" formatCode="0.00;\-0.00;0.00;@"/>
  </numFmts>
  <fonts count="14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indexed="81"/>
      <name val="Tahoma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i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i/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indexed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3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77">
    <xf numFmtId="0" fontId="0" fillId="0" borderId="0" xfId="0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/>
    <xf numFmtId="164" fontId="1" fillId="0" borderId="0" xfId="0" applyNumberFormat="1" applyFont="1" applyAlignment="1"/>
    <xf numFmtId="165" fontId="1" fillId="0" borderId="0" xfId="0" applyNumberFormat="1" applyFont="1" applyAlignment="1"/>
    <xf numFmtId="165" fontId="0" fillId="0" borderId="0" xfId="0" applyNumberFormat="1"/>
    <xf numFmtId="0" fontId="0" fillId="0" borderId="0" xfId="0" applyFill="1"/>
    <xf numFmtId="0" fontId="6" fillId="0" borderId="0" xfId="0" applyFont="1"/>
    <xf numFmtId="0" fontId="7" fillId="0" borderId="0" xfId="0" applyFont="1"/>
    <xf numFmtId="0" fontId="5" fillId="0" borderId="0" xfId="0" applyFont="1" applyAlignment="1">
      <alignment horizontal="right" wrapText="1"/>
    </xf>
    <xf numFmtId="0" fontId="8" fillId="0" borderId="0" xfId="0" applyFont="1" applyAlignment="1"/>
    <xf numFmtId="0" fontId="5" fillId="0" borderId="0" xfId="3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3" applyFont="1" applyAlignment="1"/>
    <xf numFmtId="0" fontId="5" fillId="0" borderId="0" xfId="0" applyFont="1" applyAlignment="1"/>
    <xf numFmtId="164" fontId="8" fillId="0" borderId="0" xfId="0" applyNumberFormat="1" applyFont="1" applyAlignment="1"/>
    <xf numFmtId="164" fontId="5" fillId="0" borderId="0" xfId="3" applyNumberFormat="1" applyFont="1" applyAlignment="1"/>
    <xf numFmtId="164" fontId="5" fillId="0" borderId="0" xfId="0" applyNumberFormat="1" applyFont="1" applyAlignment="1"/>
    <xf numFmtId="164" fontId="5" fillId="0" borderId="0" xfId="0" applyNumberFormat="1" applyFont="1" applyAlignment="1">
      <alignment horizontal="left"/>
    </xf>
    <xf numFmtId="165" fontId="5" fillId="0" borderId="0" xfId="3" applyNumberFormat="1" applyFont="1" applyAlignment="1"/>
    <xf numFmtId="165" fontId="5" fillId="0" borderId="0" xfId="0" applyNumberFormat="1" applyFont="1" applyAlignment="1"/>
    <xf numFmtId="0" fontId="7" fillId="0" borderId="0" xfId="0" applyFont="1" applyAlignment="1">
      <alignment wrapText="1"/>
    </xf>
    <xf numFmtId="165" fontId="7" fillId="0" borderId="0" xfId="0" applyNumberFormat="1" applyFont="1"/>
    <xf numFmtId="166" fontId="5" fillId="0" borderId="0" xfId="0" applyNumberFormat="1" applyFont="1" applyAlignment="1"/>
    <xf numFmtId="0" fontId="9" fillId="0" borderId="0" xfId="0" applyFont="1"/>
    <xf numFmtId="0" fontId="10" fillId="0" borderId="0" xfId="0" applyFont="1"/>
    <xf numFmtId="168" fontId="7" fillId="0" borderId="0" xfId="0" applyNumberFormat="1" applyFont="1"/>
    <xf numFmtId="1" fontId="11" fillId="0" borderId="0" xfId="0" applyNumberFormat="1" applyFont="1" applyAlignment="1">
      <alignment vertical="top" wrapText="1"/>
    </xf>
    <xf numFmtId="167" fontId="7" fillId="0" borderId="0" xfId="0" applyNumberFormat="1" applyFont="1"/>
    <xf numFmtId="0" fontId="7" fillId="0" borderId="0" xfId="0" applyFont="1" applyFill="1"/>
    <xf numFmtId="0" fontId="6" fillId="0" borderId="0" xfId="0" applyFont="1" applyFill="1"/>
    <xf numFmtId="0" fontId="5" fillId="0" borderId="0" xfId="0" applyFont="1" applyFill="1" applyAlignment="1">
      <alignment horizontal="right" wrapText="1"/>
    </xf>
    <xf numFmtId="168" fontId="7" fillId="0" borderId="0" xfId="0" applyNumberFormat="1" applyFont="1" applyFill="1"/>
    <xf numFmtId="167" fontId="7" fillId="0" borderId="0" xfId="0" applyNumberFormat="1" applyFont="1" applyFill="1"/>
    <xf numFmtId="0" fontId="9" fillId="0" borderId="0" xfId="0" applyFont="1" applyFill="1"/>
    <xf numFmtId="0" fontId="10" fillId="0" borderId="0" xfId="0" applyFont="1" applyFill="1"/>
    <xf numFmtId="2" fontId="7" fillId="0" borderId="0" xfId="0" applyNumberFormat="1" applyFont="1" applyFill="1"/>
    <xf numFmtId="0" fontId="5" fillId="0" borderId="0" xfId="0" applyFont="1" applyFill="1" applyAlignment="1">
      <alignment horizontal="left" wrapText="1"/>
    </xf>
    <xf numFmtId="0" fontId="5" fillId="0" borderId="0" xfId="0" applyFont="1" applyAlignment="1">
      <alignment horizontal="left" wrapText="1"/>
    </xf>
    <xf numFmtId="169" fontId="5" fillId="0" borderId="0" xfId="0" applyNumberFormat="1" applyFont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3" applyFont="1" applyAlignment="1">
      <alignment horizontal="left" vertical="top" wrapText="1"/>
    </xf>
    <xf numFmtId="167" fontId="6" fillId="0" borderId="0" xfId="0" applyNumberFormat="1" applyFont="1" applyFill="1"/>
    <xf numFmtId="167" fontId="6" fillId="0" borderId="0" xfId="0" applyNumberFormat="1" applyFont="1" applyFill="1" applyAlignment="1">
      <alignment horizontal="right" wrapText="1"/>
    </xf>
    <xf numFmtId="2" fontId="6" fillId="0" borderId="0" xfId="0" applyNumberFormat="1" applyFont="1" applyFill="1"/>
    <xf numFmtId="0" fontId="13" fillId="0" borderId="0" xfId="0" applyFont="1" applyFill="1"/>
    <xf numFmtId="0" fontId="5" fillId="0" borderId="0" xfId="0" applyFont="1"/>
    <xf numFmtId="43" fontId="7" fillId="0" borderId="0" xfId="0" applyNumberFormat="1" applyFont="1"/>
    <xf numFmtId="0" fontId="7" fillId="2" borderId="0" xfId="0" applyFont="1" applyFill="1"/>
    <xf numFmtId="0" fontId="7" fillId="3" borderId="0" xfId="0" applyFont="1" applyFill="1"/>
    <xf numFmtId="0" fontId="7" fillId="2" borderId="0" xfId="0" applyNumberFormat="1" applyFont="1" applyFill="1"/>
    <xf numFmtId="0" fontId="7" fillId="3" borderId="0" xfId="0" applyNumberFormat="1" applyFont="1" applyFill="1"/>
    <xf numFmtId="0" fontId="7" fillId="0" borderId="1" xfId="0" applyFont="1" applyBorder="1"/>
    <xf numFmtId="4" fontId="7" fillId="2" borderId="1" xfId="0" applyNumberFormat="1" applyFont="1" applyFill="1" applyBorder="1"/>
    <xf numFmtId="4" fontId="7" fillId="3" borderId="1" xfId="0" applyNumberFormat="1" applyFont="1" applyFill="1" applyBorder="1"/>
    <xf numFmtId="0" fontId="7" fillId="0" borderId="1" xfId="0" applyFont="1" applyFill="1" applyBorder="1"/>
    <xf numFmtId="43" fontId="7" fillId="2" borderId="1" xfId="4" applyFont="1" applyFill="1" applyBorder="1"/>
    <xf numFmtId="43" fontId="7" fillId="3" borderId="1" xfId="4" applyFont="1" applyFill="1" applyBorder="1"/>
    <xf numFmtId="0" fontId="7" fillId="2" borderId="1" xfId="0" applyFont="1" applyFill="1" applyBorder="1"/>
    <xf numFmtId="0" fontId="7" fillId="3" borderId="1" xfId="0" applyFont="1" applyFill="1" applyBorder="1"/>
    <xf numFmtId="10" fontId="7" fillId="2" borderId="1" xfId="5" applyNumberFormat="1" applyFont="1" applyFill="1" applyBorder="1"/>
    <xf numFmtId="10" fontId="7" fillId="3" borderId="1" xfId="5" applyNumberFormat="1" applyFont="1" applyFill="1" applyBorder="1"/>
    <xf numFmtId="10" fontId="7" fillId="2" borderId="1" xfId="0" applyNumberFormat="1" applyFont="1" applyFill="1" applyBorder="1"/>
    <xf numFmtId="10" fontId="7" fillId="3" borderId="1" xfId="0" applyNumberFormat="1" applyFont="1" applyFill="1" applyBorder="1"/>
    <xf numFmtId="0" fontId="7" fillId="3" borderId="1" xfId="0" applyNumberFormat="1" applyFont="1" applyFill="1" applyBorder="1"/>
    <xf numFmtId="0" fontId="7" fillId="2" borderId="1" xfId="0" applyNumberFormat="1" applyFont="1" applyFill="1" applyBorder="1"/>
    <xf numFmtId="0" fontId="5" fillId="0" borderId="0" xfId="1" applyFont="1" applyAlignment="1"/>
    <xf numFmtId="0" fontId="0" fillId="0" borderId="0" xfId="0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167" fontId="6" fillId="0" borderId="0" xfId="0" applyNumberFormat="1" applyFont="1"/>
    <xf numFmtId="167" fontId="6" fillId="0" borderId="0" xfId="0" applyNumberFormat="1" applyFont="1" applyAlignment="1">
      <alignment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</cellXfs>
  <cellStyles count="6">
    <cellStyle name="Comma" xfId="4" builtinId="3"/>
    <cellStyle name="Normal" xfId="0" builtinId="0"/>
    <cellStyle name="Normal 2" xfId="1"/>
    <cellStyle name="Normal 3" xfId="2"/>
    <cellStyle name="Normal 3 2" xfId="3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lineChart>
        <c:grouping val="standard"/>
        <c:ser>
          <c:idx val="0"/>
          <c:order val="0"/>
          <c:tx>
            <c:v>Chain volume measure</c:v>
          </c:tx>
          <c:marker>
            <c:symbol val="none"/>
          </c:marker>
          <c:val>
            <c:numRef>
              <c:f>ABSData_Documentation!$B$95:$B$110</c:f>
              <c:numCache>
                <c:formatCode>0.0;\-0.0;0.0;@</c:formatCode>
                <c:ptCount val="16"/>
              </c:numCache>
            </c:numRef>
          </c:val>
        </c:ser>
        <c:ser>
          <c:idx val="1"/>
          <c:order val="1"/>
          <c:tx>
            <c:v>Current prices</c:v>
          </c:tx>
          <c:marker>
            <c:symbol val="none"/>
          </c:marker>
          <c:val>
            <c:numRef>
              <c:f>ABSData_Documentation!$C$95:$C$110</c:f>
              <c:numCache>
                <c:formatCode>0;\-0;0;@</c:formatCode>
                <c:ptCount val="16"/>
              </c:numCache>
            </c:numRef>
          </c:val>
        </c:ser>
        <c:marker val="1"/>
        <c:axId val="100832000"/>
        <c:axId val="56939264"/>
      </c:lineChart>
      <c:catAx>
        <c:axId val="100832000"/>
        <c:scaling>
          <c:orientation val="minMax"/>
        </c:scaling>
        <c:axPos val="b"/>
        <c:tickLblPos val="nextTo"/>
        <c:crossAx val="56939264"/>
        <c:crosses val="autoZero"/>
        <c:auto val="1"/>
        <c:lblAlgn val="ctr"/>
        <c:lblOffset val="100"/>
      </c:catAx>
      <c:valAx>
        <c:axId val="56939264"/>
        <c:scaling>
          <c:orientation val="minMax"/>
        </c:scaling>
        <c:axPos val="l"/>
        <c:majorGridlines/>
        <c:numFmt formatCode="0.0;\-0.0;0.0;@" sourceLinked="1"/>
        <c:tickLblPos val="nextTo"/>
        <c:crossAx val="10083200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112</xdr:row>
      <xdr:rowOff>109537</xdr:rowOff>
    </xdr:from>
    <xdr:to>
      <xdr:col>7</xdr:col>
      <xdr:colOff>390525</xdr:colOff>
      <xdr:row>126</xdr:row>
      <xdr:rowOff>185737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solidated%20TNSP%20sheet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  <sheetName val="SD 2. Revenue"/>
      <sheetName val="SD 3. Opex"/>
      <sheetName val="SD 4. Assets (RAB)"/>
      <sheetName val="SD 5. Operational data"/>
      <sheetName val="SD 6. Physical assets"/>
      <sheetName val="SD 7. Quality of services"/>
      <sheetName val="SD 8. Operating environment"/>
      <sheetName val="Row integrity"/>
      <sheetName val="Second phase checking"/>
      <sheetName val="Audited data issu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1">
          <cell r="D11">
            <v>972255.64715022582</v>
          </cell>
          <cell r="E11">
            <v>1044740.5017476069</v>
          </cell>
          <cell r="F11">
            <v>1100079.8938119845</v>
          </cell>
          <cell r="G11">
            <v>1260834.2322580481</v>
          </cell>
          <cell r="H11">
            <v>1296024.7339933619</v>
          </cell>
          <cell r="I11">
            <v>1293760.5719179104</v>
          </cell>
          <cell r="J11">
            <v>1369197.4383241083</v>
          </cell>
          <cell r="K11">
            <v>1639883.9410163155</v>
          </cell>
          <cell r="L11">
            <v>2795318.1219493221</v>
          </cell>
          <cell r="M11">
            <v>3017009.4821339566</v>
          </cell>
          <cell r="N11">
            <v>3239942.8772956673</v>
          </cell>
          <cell r="O11">
            <v>3896671.2113796426</v>
          </cell>
          <cell r="P11">
            <v>4477145.9514911911</v>
          </cell>
          <cell r="Q11">
            <v>4885968.4382494837</v>
          </cell>
          <cell r="R11">
            <v>5300209.6679892214</v>
          </cell>
          <cell r="S11">
            <v>5604257.567900436</v>
          </cell>
          <cell r="T11">
            <v>1876932.2379999999</v>
          </cell>
          <cell r="U11">
            <v>1902983.2279999999</v>
          </cell>
          <cell r="V11">
            <v>1956232.1029999999</v>
          </cell>
          <cell r="W11">
            <v>2174199.409</v>
          </cell>
          <cell r="X11">
            <v>2188157.5580000002</v>
          </cell>
          <cell r="Y11">
            <v>2207940.7889999999</v>
          </cell>
          <cell r="Z11">
            <v>2257868.0639999998</v>
          </cell>
          <cell r="AA11">
            <v>2328015.8689999999</v>
          </cell>
          <cell r="AB11">
            <v>644385</v>
          </cell>
          <cell r="AC11">
            <v>688408</v>
          </cell>
          <cell r="AD11">
            <v>768149</v>
          </cell>
          <cell r="AE11">
            <v>807625</v>
          </cell>
          <cell r="AF11">
            <v>882445</v>
          </cell>
          <cell r="AG11">
            <v>908141</v>
          </cell>
          <cell r="AH11">
            <v>1105746</v>
          </cell>
          <cell r="AI11">
            <v>1173828</v>
          </cell>
          <cell r="AJ11">
            <v>3103905.2262627552</v>
          </cell>
          <cell r="AK11">
            <v>3228843.6045614304</v>
          </cell>
          <cell r="AL11">
            <v>3397891.6045614304</v>
          </cell>
          <cell r="AM11">
            <v>3735309.3228527359</v>
          </cell>
          <cell r="AN11">
            <v>4217502.4880022118</v>
          </cell>
          <cell r="AO11">
            <v>4394476.788326689</v>
          </cell>
          <cell r="AP11">
            <v>4724751.8876781929</v>
          </cell>
          <cell r="AQ11">
            <v>4981986.045157657</v>
          </cell>
        </row>
        <row r="13">
          <cell r="D13">
            <v>-45791.849417636906</v>
          </cell>
          <cell r="E13">
            <v>-50958.501088076984</v>
          </cell>
          <cell r="F13">
            <v>-48204.850280116312</v>
          </cell>
          <cell r="G13">
            <v>-55008.877124563965</v>
          </cell>
          <cell r="H13">
            <v>-60040.104570401381</v>
          </cell>
          <cell r="I13">
            <v>-63337.177692221783</v>
          </cell>
          <cell r="J13">
            <v>-66722.89939335885</v>
          </cell>
          <cell r="K13">
            <v>-73303.01352783374</v>
          </cell>
          <cell r="L13">
            <v>-132496.74622431587</v>
          </cell>
          <cell r="M13">
            <v>-140357.26629175912</v>
          </cell>
          <cell r="N13">
            <v>-156999.72982458232</v>
          </cell>
          <cell r="O13">
            <v>-182601.09296048834</v>
          </cell>
          <cell r="P13">
            <v>-191974.42283243482</v>
          </cell>
          <cell r="Q13">
            <v>-209895.4904502311</v>
          </cell>
          <cell r="R13">
            <v>-224992.70041557745</v>
          </cell>
          <cell r="S13">
            <v>-212080.91622801078</v>
          </cell>
          <cell r="T13">
            <v>-86280.945999999996</v>
          </cell>
          <cell r="U13">
            <v>-91719.03</v>
          </cell>
          <cell r="V13">
            <v>-103392.598</v>
          </cell>
          <cell r="W13">
            <v>-107125.821</v>
          </cell>
          <cell r="X13">
            <v>-112873.439</v>
          </cell>
          <cell r="Y13">
            <v>-118888.912</v>
          </cell>
          <cell r="Z13">
            <v>-123748.05100000001</v>
          </cell>
          <cell r="AA13">
            <v>-129632.00900000001</v>
          </cell>
          <cell r="AB13">
            <v>-34117</v>
          </cell>
          <cell r="AC13">
            <v>-33914</v>
          </cell>
          <cell r="AD13">
            <v>-37777</v>
          </cell>
          <cell r="AE13">
            <v>-41311</v>
          </cell>
          <cell r="AF13">
            <v>-49841</v>
          </cell>
          <cell r="AG13">
            <v>-54231</v>
          </cell>
          <cell r="AH13">
            <v>-54880</v>
          </cell>
          <cell r="AI13">
            <v>-54578</v>
          </cell>
          <cell r="AJ13">
            <v>-121720.69285763716</v>
          </cell>
          <cell r="AK13">
            <v>-130837</v>
          </cell>
          <cell r="AL13">
            <v>-138414</v>
          </cell>
          <cell r="AM13">
            <v>-155347.27373057668</v>
          </cell>
          <cell r="AN13">
            <v>-178956.02871101134</v>
          </cell>
          <cell r="AO13">
            <v>-181714.94605466677</v>
          </cell>
          <cell r="AP13">
            <v>-184338.2857749275</v>
          </cell>
          <cell r="AQ13">
            <v>-199415.56154466461</v>
          </cell>
        </row>
        <row r="15">
          <cell r="D15">
            <v>89258.11425374214</v>
          </cell>
          <cell r="E15">
            <v>80842.987365847715</v>
          </cell>
          <cell r="F15">
            <v>162293.47653741398</v>
          </cell>
          <cell r="G15">
            <v>59106.056239456964</v>
          </cell>
          <cell r="H15">
            <v>20345.625267704796</v>
          </cell>
          <cell r="I15">
            <v>97061.100193905717</v>
          </cell>
          <cell r="J15">
            <v>315713.09947788186</v>
          </cell>
          <cell r="K15">
            <v>178283.85468255344</v>
          </cell>
          <cell r="L15">
            <v>269318.53261280397</v>
          </cell>
          <cell r="M15">
            <v>256570.90166529323</v>
          </cell>
          <cell r="N15">
            <v>678189.56935022678</v>
          </cell>
          <cell r="O15">
            <v>671491.83669466269</v>
          </cell>
          <cell r="P15">
            <v>473251.6947943017</v>
          </cell>
          <cell r="Q15">
            <v>463875.87787008594</v>
          </cell>
          <cell r="R15">
            <v>503875.60955456615</v>
          </cell>
          <cell r="S15">
            <v>504179.01052687335</v>
          </cell>
          <cell r="T15">
            <v>60055.487000000001</v>
          </cell>
          <cell r="U15">
            <v>81707.709000000003</v>
          </cell>
          <cell r="V15">
            <v>109142.72199999999</v>
          </cell>
          <cell r="W15">
            <v>41643.434000000001</v>
          </cell>
          <cell r="X15">
            <v>86552.108999999997</v>
          </cell>
          <cell r="Y15">
            <v>110822.41800000001</v>
          </cell>
          <cell r="Z15">
            <v>124792.08900000001</v>
          </cell>
          <cell r="AA15">
            <v>166090.78399999999</v>
          </cell>
          <cell r="AB15">
            <v>67649</v>
          </cell>
          <cell r="AC15">
            <v>97870</v>
          </cell>
          <cell r="AD15">
            <v>59619</v>
          </cell>
          <cell r="AE15">
            <v>82109</v>
          </cell>
          <cell r="AF15">
            <v>49873</v>
          </cell>
          <cell r="AG15">
            <v>222178</v>
          </cell>
          <cell r="AH15">
            <v>105301</v>
          </cell>
          <cell r="AI15">
            <v>87448</v>
          </cell>
          <cell r="AJ15">
            <v>162036</v>
          </cell>
          <cell r="AK15">
            <v>225936</v>
          </cell>
          <cell r="AL15">
            <v>337001</v>
          </cell>
          <cell r="AM15">
            <v>549433.30268145294</v>
          </cell>
          <cell r="AN15">
            <v>240632.34056820587</v>
          </cell>
          <cell r="AO15">
            <v>370580.90669528913</v>
          </cell>
          <cell r="AP15">
            <v>377519.62609399756</v>
          </cell>
          <cell r="AQ15">
            <v>386404.8127500806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-1412.4084927491538</v>
          </cell>
          <cell r="J16">
            <v>0</v>
          </cell>
          <cell r="K16">
            <v>0</v>
          </cell>
          <cell r="L16">
            <v>-223.73231501112147</v>
          </cell>
          <cell r="M16">
            <v>-1600.8548330673384</v>
          </cell>
          <cell r="N16">
            <v>-1888.3884116665738</v>
          </cell>
          <cell r="O16">
            <v>-4511.4712274759049</v>
          </cell>
          <cell r="P16">
            <v>-1758.6393981785809</v>
          </cell>
          <cell r="Q16">
            <v>-2604.7722883324286</v>
          </cell>
          <cell r="R16">
            <v>-10410.283561412934</v>
          </cell>
          <cell r="S16">
            <v>-1847.6478514431958</v>
          </cell>
          <cell r="T16">
            <v>-1577</v>
          </cell>
          <cell r="U16">
            <v>-196.64699999999999</v>
          </cell>
          <cell r="V16">
            <v>-74</v>
          </cell>
          <cell r="W16">
            <v>-682.99099999999999</v>
          </cell>
          <cell r="X16">
            <v>-31.29</v>
          </cell>
          <cell r="Y16">
            <v>-624.12900000000002</v>
          </cell>
          <cell r="Z16">
            <v>-968</v>
          </cell>
          <cell r="AA16">
            <v>-2110.2719999999999</v>
          </cell>
          <cell r="AB16">
            <v>-2526</v>
          </cell>
          <cell r="AC16">
            <v>-766</v>
          </cell>
          <cell r="AD16">
            <v>-191</v>
          </cell>
          <cell r="AE16">
            <v>-422</v>
          </cell>
          <cell r="AF16">
            <v>0</v>
          </cell>
          <cell r="AG16">
            <v>-584</v>
          </cell>
          <cell r="AH16">
            <v>-40</v>
          </cell>
          <cell r="AI16">
            <v>-238</v>
          </cell>
          <cell r="AJ16">
            <v>-7968</v>
          </cell>
          <cell r="AK16">
            <v>-4700</v>
          </cell>
          <cell r="AL16">
            <v>-5297</v>
          </cell>
          <cell r="AM16">
            <v>-4009</v>
          </cell>
          <cell r="AN16">
            <v>-6507.1375399999997</v>
          </cell>
          <cell r="AO16">
            <v>-5073.42089999994</v>
          </cell>
          <cell r="AP16">
            <v>-10815.91676999994</v>
          </cell>
          <cell r="AQ16">
            <v>-5005.4340199999424</v>
          </cell>
        </row>
        <row r="17">
          <cell r="K17">
            <v>1785902.9188331054</v>
          </cell>
          <cell r="S17">
            <v>6034754.5599845648</v>
          </cell>
          <cell r="AA17">
            <v>2413683.3590000002</v>
          </cell>
          <cell r="AI17">
            <v>1235836</v>
          </cell>
          <cell r="AQ17">
            <v>5288644.1877974691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10"/>
  <sheetViews>
    <sheetView workbookViewId="0"/>
  </sheetViews>
  <sheetFormatPr defaultRowHeight="14.4"/>
  <cols>
    <col min="1" max="1" width="20" style="9" customWidth="1"/>
    <col min="2" max="11" width="15.6640625" style="9" customWidth="1"/>
    <col min="12" max="28" width="9.109375" style="9"/>
  </cols>
  <sheetData>
    <row r="1" spans="1:28">
      <c r="A1" s="8" t="s">
        <v>57</v>
      </c>
    </row>
    <row r="2" spans="1:28">
      <c r="A2" s="9" t="s">
        <v>58</v>
      </c>
    </row>
    <row r="3" spans="1:28" ht="17.25" customHeight="1"/>
    <row r="4" spans="1:28">
      <c r="A4" s="9" t="s">
        <v>59</v>
      </c>
      <c r="H4" s="20" t="s">
        <v>112</v>
      </c>
      <c r="J4" s="9" t="s">
        <v>66</v>
      </c>
    </row>
    <row r="5" spans="1:28" s="70" customFormat="1" ht="168.75" customHeight="1">
      <c r="A5" s="42"/>
      <c r="B5" s="44" t="s">
        <v>2</v>
      </c>
      <c r="C5" s="43" t="s">
        <v>0</v>
      </c>
      <c r="D5" s="43" t="s">
        <v>4</v>
      </c>
      <c r="E5" s="43" t="s">
        <v>5</v>
      </c>
      <c r="F5" s="43" t="s">
        <v>6</v>
      </c>
      <c r="G5" s="43" t="s">
        <v>7</v>
      </c>
      <c r="H5" s="43" t="s">
        <v>99</v>
      </c>
      <c r="I5" s="42"/>
      <c r="J5" s="43" t="s">
        <v>41</v>
      </c>
      <c r="K5" s="43" t="s">
        <v>46</v>
      </c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</row>
    <row r="6" spans="1:28">
      <c r="A6" s="11" t="s">
        <v>1</v>
      </c>
      <c r="B6" s="12" t="s">
        <v>3</v>
      </c>
      <c r="C6" s="13" t="s">
        <v>3</v>
      </c>
      <c r="D6" s="13" t="s">
        <v>3</v>
      </c>
      <c r="E6" s="13" t="s">
        <v>3</v>
      </c>
      <c r="F6" s="13" t="s">
        <v>3</v>
      </c>
      <c r="G6" s="13" t="s">
        <v>3</v>
      </c>
      <c r="H6" s="13" t="s">
        <v>100</v>
      </c>
      <c r="J6" s="13" t="s">
        <v>42</v>
      </c>
      <c r="K6" s="13" t="s">
        <v>42</v>
      </c>
    </row>
    <row r="7" spans="1:28">
      <c r="A7" s="11" t="s">
        <v>8</v>
      </c>
      <c r="B7" s="12" t="s">
        <v>9</v>
      </c>
      <c r="C7" s="13" t="s">
        <v>9</v>
      </c>
      <c r="D7" s="13" t="s">
        <v>9</v>
      </c>
      <c r="E7" s="13" t="s">
        <v>9</v>
      </c>
      <c r="F7" s="13" t="s">
        <v>9</v>
      </c>
      <c r="G7" s="13" t="s">
        <v>9</v>
      </c>
      <c r="H7" s="13" t="s">
        <v>9</v>
      </c>
      <c r="J7" s="13" t="s">
        <v>9</v>
      </c>
      <c r="K7" s="13" t="s">
        <v>9</v>
      </c>
    </row>
    <row r="8" spans="1:28">
      <c r="A8" s="11" t="s">
        <v>10</v>
      </c>
      <c r="B8" s="12" t="s">
        <v>11</v>
      </c>
      <c r="C8" s="13" t="s">
        <v>11</v>
      </c>
      <c r="D8" s="13" t="s">
        <v>11</v>
      </c>
      <c r="E8" s="13" t="s">
        <v>11</v>
      </c>
      <c r="F8" s="13" t="s">
        <v>11</v>
      </c>
      <c r="G8" s="13" t="s">
        <v>11</v>
      </c>
      <c r="H8" s="13" t="s">
        <v>101</v>
      </c>
      <c r="J8" s="13" t="s">
        <v>43</v>
      </c>
      <c r="K8" s="13" t="s">
        <v>43</v>
      </c>
    </row>
    <row r="9" spans="1:28">
      <c r="A9" s="11" t="s">
        <v>12</v>
      </c>
      <c r="B9" s="12" t="s">
        <v>13</v>
      </c>
      <c r="C9" s="13" t="s">
        <v>13</v>
      </c>
      <c r="D9" s="13" t="s">
        <v>13</v>
      </c>
      <c r="E9" s="13" t="s">
        <v>13</v>
      </c>
      <c r="F9" s="13" t="s">
        <v>13</v>
      </c>
      <c r="G9" s="13" t="s">
        <v>13</v>
      </c>
      <c r="H9" s="13" t="s">
        <v>102</v>
      </c>
      <c r="J9" s="13" t="s">
        <v>44</v>
      </c>
      <c r="K9" s="13" t="s">
        <v>44</v>
      </c>
    </row>
    <row r="10" spans="1:28">
      <c r="A10" s="11" t="s">
        <v>14</v>
      </c>
      <c r="B10" s="14">
        <v>3</v>
      </c>
      <c r="C10" s="15">
        <v>3</v>
      </c>
      <c r="D10" s="15">
        <v>3</v>
      </c>
      <c r="E10" s="15">
        <v>3</v>
      </c>
      <c r="F10" s="15">
        <v>3</v>
      </c>
      <c r="G10" s="15">
        <v>3</v>
      </c>
      <c r="H10" s="69">
        <v>2</v>
      </c>
      <c r="J10" s="15">
        <v>6</v>
      </c>
      <c r="K10" s="15">
        <v>6</v>
      </c>
    </row>
    <row r="11" spans="1:28">
      <c r="A11" s="16" t="s">
        <v>15</v>
      </c>
      <c r="B11" s="17">
        <v>35674</v>
      </c>
      <c r="C11" s="18">
        <v>36039</v>
      </c>
      <c r="D11" s="18">
        <v>37135</v>
      </c>
      <c r="E11" s="18">
        <v>37135</v>
      </c>
      <c r="F11" s="18">
        <v>37135</v>
      </c>
      <c r="G11" s="18">
        <v>36039</v>
      </c>
      <c r="H11" s="18">
        <v>34653</v>
      </c>
      <c r="J11" s="18">
        <v>22068</v>
      </c>
      <c r="K11" s="18">
        <v>22068</v>
      </c>
    </row>
    <row r="12" spans="1:28">
      <c r="A12" s="16" t="s">
        <v>16</v>
      </c>
      <c r="B12" s="17">
        <v>41609</v>
      </c>
      <c r="C12" s="18">
        <v>41609</v>
      </c>
      <c r="D12" s="18">
        <v>41609</v>
      </c>
      <c r="E12" s="18">
        <v>41609</v>
      </c>
      <c r="F12" s="18">
        <v>41609</v>
      </c>
      <c r="G12" s="18">
        <v>41609</v>
      </c>
      <c r="H12" s="18">
        <v>41593</v>
      </c>
      <c r="J12" s="18">
        <v>41426</v>
      </c>
      <c r="K12" s="18">
        <v>41426</v>
      </c>
    </row>
    <row r="13" spans="1:28">
      <c r="A13" s="11" t="s">
        <v>17</v>
      </c>
      <c r="B13" s="14">
        <v>66</v>
      </c>
      <c r="C13" s="15">
        <v>62</v>
      </c>
      <c r="D13" s="15">
        <v>50</v>
      </c>
      <c r="E13" s="15">
        <v>50</v>
      </c>
      <c r="F13" s="15">
        <v>50</v>
      </c>
      <c r="G13" s="15">
        <v>62</v>
      </c>
      <c r="H13" s="15">
        <v>39</v>
      </c>
      <c r="J13" s="15">
        <v>54</v>
      </c>
      <c r="K13" s="15">
        <v>54</v>
      </c>
    </row>
    <row r="14" spans="1:28">
      <c r="A14" s="11" t="s">
        <v>18</v>
      </c>
      <c r="B14" s="12" t="s">
        <v>24</v>
      </c>
      <c r="C14" s="13" t="s">
        <v>19</v>
      </c>
      <c r="D14" s="13" t="s">
        <v>23</v>
      </c>
      <c r="E14" s="13" t="s">
        <v>22</v>
      </c>
      <c r="F14" s="13" t="s">
        <v>21</v>
      </c>
      <c r="G14" s="13" t="s">
        <v>20</v>
      </c>
      <c r="H14" s="13" t="s">
        <v>103</v>
      </c>
      <c r="J14" s="13" t="s">
        <v>45</v>
      </c>
      <c r="K14" s="13" t="s">
        <v>47</v>
      </c>
    </row>
    <row r="15" spans="1:28">
      <c r="A15" s="19"/>
      <c r="B15" s="20"/>
      <c r="D15" s="15"/>
      <c r="E15" s="15"/>
      <c r="F15" s="15"/>
      <c r="G15" s="15"/>
      <c r="I15" s="19"/>
      <c r="J15" s="21" t="s">
        <v>114</v>
      </c>
      <c r="K15" s="24"/>
    </row>
    <row r="16" spans="1:28">
      <c r="A16" s="19"/>
      <c r="B16" s="20"/>
      <c r="D16" s="15"/>
      <c r="E16" s="15"/>
      <c r="F16" s="15"/>
      <c r="G16" s="15"/>
      <c r="H16" s="20"/>
      <c r="I16" s="19"/>
      <c r="J16" s="24" t="s">
        <v>115</v>
      </c>
      <c r="K16" s="24" t="s">
        <v>115</v>
      </c>
    </row>
    <row r="17" spans="1:11">
      <c r="A17" s="19"/>
      <c r="D17" s="15"/>
      <c r="E17" s="15"/>
      <c r="F17" s="15"/>
      <c r="G17" s="15"/>
      <c r="H17" s="20"/>
      <c r="I17" s="19"/>
      <c r="J17" s="21"/>
      <c r="K17" s="24"/>
    </row>
    <row r="18" spans="1:11">
      <c r="A18" s="19"/>
      <c r="C18" s="21"/>
      <c r="D18" s="15"/>
      <c r="E18" s="15"/>
      <c r="F18" s="15"/>
      <c r="G18" s="21"/>
      <c r="I18" s="19"/>
      <c r="J18" s="21"/>
      <c r="K18" s="24"/>
    </row>
    <row r="19" spans="1:11">
      <c r="A19" s="19"/>
      <c r="C19" s="21"/>
      <c r="D19" s="15"/>
      <c r="E19" s="15"/>
      <c r="F19" s="15"/>
      <c r="G19" s="21"/>
      <c r="I19" s="19"/>
      <c r="J19" s="21"/>
      <c r="K19" s="24"/>
    </row>
    <row r="20" spans="1:11">
      <c r="A20" s="19"/>
      <c r="C20" s="21"/>
      <c r="D20" s="15"/>
      <c r="E20" s="15"/>
      <c r="F20" s="15"/>
      <c r="G20" s="21"/>
      <c r="I20" s="19"/>
      <c r="J20" s="21"/>
      <c r="K20" s="24"/>
    </row>
    <row r="21" spans="1:11">
      <c r="A21" s="19"/>
      <c r="C21" s="21"/>
      <c r="D21" s="15"/>
      <c r="E21" s="15"/>
      <c r="F21" s="15"/>
      <c r="G21" s="21"/>
      <c r="I21" s="19"/>
      <c r="J21" s="21"/>
      <c r="K21" s="24"/>
    </row>
    <row r="22" spans="1:11">
      <c r="A22" s="19"/>
      <c r="C22" s="21"/>
      <c r="D22" s="15"/>
      <c r="E22" s="15"/>
      <c r="F22" s="15"/>
      <c r="G22" s="21"/>
      <c r="I22" s="19"/>
      <c r="J22" s="21"/>
      <c r="K22" s="24"/>
    </row>
    <row r="23" spans="1:11">
      <c r="A23" s="19"/>
      <c r="C23" s="21"/>
      <c r="D23" s="15"/>
      <c r="E23" s="15"/>
      <c r="F23" s="15"/>
      <c r="G23" s="21"/>
      <c r="I23" s="19"/>
      <c r="J23" s="21"/>
      <c r="K23" s="24"/>
    </row>
    <row r="24" spans="1:11">
      <c r="A24" s="19"/>
      <c r="C24" s="21"/>
      <c r="D24" s="15"/>
      <c r="E24" s="15"/>
      <c r="F24" s="15"/>
      <c r="G24" s="21"/>
      <c r="I24" s="19"/>
      <c r="J24" s="21"/>
      <c r="K24" s="24"/>
    </row>
    <row r="25" spans="1:11">
      <c r="A25" s="19"/>
      <c r="C25" s="21"/>
      <c r="D25" s="15"/>
      <c r="E25" s="15"/>
      <c r="F25" s="15"/>
      <c r="G25" s="21"/>
      <c r="I25" s="19"/>
      <c r="J25" s="21"/>
      <c r="K25" s="24"/>
    </row>
    <row r="26" spans="1:11">
      <c r="A26" s="19"/>
      <c r="C26" s="21"/>
      <c r="D26" s="15"/>
      <c r="E26" s="15"/>
      <c r="F26" s="15"/>
      <c r="G26" s="21"/>
      <c r="I26" s="19"/>
      <c r="J26" s="21"/>
      <c r="K26" s="24"/>
    </row>
    <row r="27" spans="1:11">
      <c r="A27" s="19"/>
      <c r="C27" s="21"/>
      <c r="D27" s="15"/>
      <c r="E27" s="15"/>
      <c r="F27" s="15"/>
      <c r="G27" s="21"/>
      <c r="I27" s="19"/>
      <c r="J27" s="21"/>
      <c r="K27" s="24"/>
    </row>
    <row r="28" spans="1:11">
      <c r="A28" s="19"/>
      <c r="C28" s="21"/>
      <c r="D28" s="15"/>
      <c r="E28" s="15"/>
      <c r="F28" s="15"/>
      <c r="G28" s="21"/>
      <c r="I28" s="19"/>
      <c r="J28" s="21"/>
      <c r="K28" s="24"/>
    </row>
    <row r="29" spans="1:11">
      <c r="A29" s="19"/>
      <c r="C29" s="21"/>
      <c r="D29" s="15"/>
      <c r="E29" s="15"/>
      <c r="F29" s="15"/>
      <c r="G29" s="21"/>
      <c r="I29" s="19"/>
      <c r="J29" s="21"/>
      <c r="K29" s="24"/>
    </row>
    <row r="30" spans="1:11">
      <c r="A30" s="19"/>
      <c r="B30" s="20"/>
      <c r="C30" s="21"/>
      <c r="D30" s="21"/>
      <c r="E30" s="21"/>
      <c r="F30" s="21"/>
      <c r="G30" s="21"/>
      <c r="I30" s="19"/>
      <c r="J30" s="21"/>
      <c r="K30" s="24"/>
    </row>
    <row r="31" spans="1:11">
      <c r="A31" s="19"/>
      <c r="B31" s="20"/>
      <c r="C31" s="21"/>
      <c r="D31" s="21"/>
      <c r="E31" s="21"/>
      <c r="F31" s="21"/>
      <c r="G31" s="21"/>
    </row>
    <row r="32" spans="1:11">
      <c r="A32" s="19"/>
      <c r="B32" s="20"/>
      <c r="C32" s="21"/>
      <c r="D32" s="21"/>
      <c r="E32" s="21"/>
      <c r="F32" s="21"/>
      <c r="G32" s="21"/>
    </row>
    <row r="33" spans="1:7">
      <c r="A33" s="19"/>
      <c r="B33" s="20"/>
      <c r="C33" s="21"/>
      <c r="D33" s="21"/>
      <c r="E33" s="21"/>
      <c r="F33" s="21"/>
      <c r="G33" s="21"/>
    </row>
    <row r="34" spans="1:7">
      <c r="A34" s="19"/>
      <c r="B34" s="20"/>
      <c r="C34" s="21"/>
      <c r="D34" s="21"/>
      <c r="E34" s="21"/>
      <c r="F34" s="21"/>
      <c r="G34" s="21"/>
    </row>
    <row r="35" spans="1:7">
      <c r="A35" s="19"/>
      <c r="B35" s="20"/>
      <c r="C35" s="21"/>
      <c r="D35" s="21"/>
      <c r="E35" s="21"/>
      <c r="F35" s="21"/>
      <c r="G35" s="21"/>
    </row>
    <row r="36" spans="1:7">
      <c r="A36" s="19"/>
      <c r="B36" s="20"/>
      <c r="C36" s="21"/>
      <c r="D36" s="21"/>
      <c r="E36" s="21"/>
      <c r="F36" s="21"/>
      <c r="G36" s="21"/>
    </row>
    <row r="37" spans="1:7">
      <c r="A37" s="19"/>
      <c r="B37" s="20"/>
      <c r="C37" s="21"/>
      <c r="D37" s="21"/>
      <c r="E37" s="21"/>
      <c r="F37" s="21"/>
      <c r="G37" s="21"/>
    </row>
    <row r="38" spans="1:7">
      <c r="A38" s="19"/>
      <c r="B38" s="20"/>
      <c r="C38" s="21"/>
      <c r="D38" s="21"/>
      <c r="E38" s="21"/>
      <c r="F38" s="21"/>
      <c r="G38" s="21"/>
    </row>
    <row r="39" spans="1:7">
      <c r="A39" s="19"/>
      <c r="B39" s="20"/>
      <c r="C39" s="21"/>
      <c r="D39" s="21"/>
      <c r="E39" s="21"/>
      <c r="F39" s="21"/>
      <c r="G39" s="21"/>
    </row>
    <row r="40" spans="1:7">
      <c r="A40" s="19"/>
      <c r="B40" s="20"/>
      <c r="C40" s="21"/>
      <c r="D40" s="21"/>
      <c r="E40" s="21"/>
      <c r="F40" s="21"/>
      <c r="G40" s="21"/>
    </row>
    <row r="41" spans="1:7">
      <c r="A41" s="19"/>
      <c r="B41" s="20"/>
      <c r="C41" s="21"/>
      <c r="D41" s="21"/>
      <c r="E41" s="21"/>
      <c r="F41" s="21"/>
      <c r="G41" s="21"/>
    </row>
    <row r="42" spans="1:7">
      <c r="A42" s="19"/>
      <c r="B42" s="20"/>
      <c r="C42" s="21"/>
      <c r="D42" s="21"/>
      <c r="E42" s="21"/>
      <c r="F42" s="21"/>
      <c r="G42" s="21"/>
    </row>
    <row r="43" spans="1:7">
      <c r="A43" s="19"/>
      <c r="B43" s="20"/>
      <c r="C43" s="21"/>
      <c r="D43" s="21"/>
      <c r="E43" s="21"/>
      <c r="F43" s="21"/>
      <c r="G43" s="21"/>
    </row>
    <row r="44" spans="1:7">
      <c r="A44" s="19"/>
      <c r="B44" s="20"/>
      <c r="C44" s="21"/>
      <c r="D44" s="21"/>
      <c r="E44" s="21"/>
      <c r="F44" s="21"/>
      <c r="G44" s="21"/>
    </row>
    <row r="45" spans="1:7">
      <c r="A45" s="19"/>
      <c r="B45" s="20"/>
      <c r="C45" s="21"/>
      <c r="D45" s="21"/>
      <c r="E45" s="21"/>
      <c r="F45" s="21"/>
      <c r="G45" s="21"/>
    </row>
    <row r="46" spans="1:7">
      <c r="A46" s="19"/>
      <c r="B46" s="20"/>
      <c r="C46" s="21"/>
      <c r="D46" s="21"/>
      <c r="E46" s="21"/>
      <c r="F46" s="21"/>
      <c r="G46" s="21"/>
    </row>
    <row r="47" spans="1:7">
      <c r="A47" s="19"/>
      <c r="B47" s="20"/>
      <c r="C47" s="21"/>
      <c r="D47" s="21"/>
      <c r="E47" s="21"/>
      <c r="F47" s="21"/>
      <c r="G47" s="21"/>
    </row>
    <row r="48" spans="1:7">
      <c r="A48" s="19"/>
      <c r="B48" s="20"/>
      <c r="C48" s="21"/>
      <c r="D48" s="21"/>
      <c r="E48" s="21"/>
      <c r="F48" s="21"/>
      <c r="G48" s="21"/>
    </row>
    <row r="49" spans="1:7">
      <c r="A49" s="19"/>
      <c r="B49" s="20"/>
      <c r="C49" s="21"/>
      <c r="D49" s="21"/>
      <c r="E49" s="21"/>
      <c r="F49" s="21"/>
      <c r="G49" s="21"/>
    </row>
    <row r="50" spans="1:7">
      <c r="A50" s="19"/>
      <c r="B50" s="20"/>
      <c r="C50" s="21"/>
      <c r="D50" s="21"/>
      <c r="E50" s="21"/>
      <c r="F50" s="21"/>
      <c r="G50" s="21"/>
    </row>
    <row r="51" spans="1:7">
      <c r="A51" s="19"/>
      <c r="B51" s="20"/>
      <c r="C51" s="21"/>
      <c r="D51" s="21"/>
      <c r="E51" s="21"/>
      <c r="F51" s="21"/>
      <c r="G51" s="21"/>
    </row>
    <row r="52" spans="1:7">
      <c r="A52" s="19"/>
      <c r="B52" s="20"/>
      <c r="C52" s="21"/>
      <c r="D52" s="21"/>
      <c r="E52" s="21"/>
      <c r="F52" s="21"/>
      <c r="G52" s="21"/>
    </row>
    <row r="53" spans="1:7">
      <c r="A53" s="19"/>
      <c r="B53" s="20"/>
      <c r="C53" s="21"/>
      <c r="D53" s="21"/>
      <c r="E53" s="21"/>
      <c r="F53" s="21"/>
      <c r="G53" s="21"/>
    </row>
    <row r="54" spans="1:7">
      <c r="A54" s="19"/>
      <c r="B54" s="20"/>
      <c r="C54" s="21"/>
      <c r="D54" s="21"/>
      <c r="E54" s="21"/>
      <c r="F54" s="21"/>
      <c r="G54" s="21"/>
    </row>
    <row r="55" spans="1:7">
      <c r="A55" s="19"/>
      <c r="B55" s="20"/>
      <c r="C55" s="21"/>
      <c r="D55" s="21"/>
      <c r="E55" s="21"/>
      <c r="F55" s="21"/>
      <c r="G55" s="21"/>
    </row>
    <row r="56" spans="1:7">
      <c r="A56" s="19"/>
      <c r="B56" s="20"/>
      <c r="C56" s="21"/>
      <c r="D56" s="21"/>
      <c r="E56" s="21"/>
      <c r="F56" s="21"/>
      <c r="G56" s="21"/>
    </row>
    <row r="57" spans="1:7">
      <c r="A57" s="19"/>
      <c r="B57" s="20"/>
      <c r="C57" s="21"/>
      <c r="D57" s="21"/>
      <c r="E57" s="21"/>
      <c r="F57" s="21"/>
      <c r="G57" s="21"/>
    </row>
    <row r="58" spans="1:7">
      <c r="A58" s="19"/>
      <c r="B58" s="20"/>
      <c r="C58" s="21"/>
      <c r="D58" s="21"/>
      <c r="E58" s="21"/>
      <c r="F58" s="21"/>
      <c r="G58" s="21"/>
    </row>
    <row r="59" spans="1:7">
      <c r="A59" s="19"/>
      <c r="B59" s="20"/>
      <c r="C59" s="21"/>
      <c r="D59" s="21"/>
      <c r="E59" s="21"/>
      <c r="F59" s="21"/>
      <c r="G59" s="21"/>
    </row>
    <row r="60" spans="1:7">
      <c r="A60" s="19"/>
      <c r="B60" s="20"/>
      <c r="C60" s="21"/>
      <c r="D60" s="21"/>
      <c r="E60" s="21"/>
      <c r="F60" s="21"/>
      <c r="G60" s="21"/>
    </row>
    <row r="61" spans="1:7">
      <c r="A61" s="19"/>
      <c r="B61" s="20"/>
      <c r="C61" s="21"/>
      <c r="D61" s="21"/>
      <c r="E61" s="21"/>
      <c r="F61" s="21"/>
      <c r="G61" s="21"/>
    </row>
    <row r="62" spans="1:7">
      <c r="A62" s="19"/>
      <c r="B62" s="20"/>
      <c r="C62" s="21"/>
      <c r="D62" s="21"/>
      <c r="E62" s="21"/>
      <c r="F62" s="21"/>
      <c r="G62" s="21"/>
    </row>
    <row r="63" spans="1:7">
      <c r="A63" s="19"/>
      <c r="B63" s="20"/>
      <c r="C63" s="21"/>
      <c r="D63" s="21"/>
      <c r="E63" s="21"/>
      <c r="F63" s="21"/>
      <c r="G63" s="21"/>
    </row>
    <row r="64" spans="1:7">
      <c r="A64" s="19"/>
      <c r="B64" s="20"/>
      <c r="C64" s="21"/>
      <c r="D64" s="21"/>
      <c r="E64" s="21"/>
      <c r="F64" s="21"/>
      <c r="G64" s="21"/>
    </row>
    <row r="65" spans="1:7">
      <c r="A65" s="19"/>
      <c r="B65" s="20"/>
      <c r="C65" s="21"/>
      <c r="D65" s="21"/>
      <c r="E65" s="21"/>
      <c r="F65" s="21"/>
      <c r="G65" s="21"/>
    </row>
    <row r="66" spans="1:7">
      <c r="A66" s="19"/>
      <c r="B66" s="20"/>
      <c r="C66" s="21"/>
      <c r="D66" s="21"/>
      <c r="E66" s="21"/>
      <c r="F66" s="21"/>
      <c r="G66" s="21"/>
    </row>
    <row r="67" spans="1:7">
      <c r="A67" s="19"/>
      <c r="B67" s="20"/>
      <c r="C67" s="21"/>
      <c r="D67" s="21"/>
      <c r="E67" s="21"/>
      <c r="F67" s="21"/>
      <c r="G67" s="21"/>
    </row>
    <row r="68" spans="1:7">
      <c r="A68" s="19"/>
      <c r="B68" s="20"/>
      <c r="C68" s="21"/>
      <c r="D68" s="21"/>
      <c r="E68" s="21"/>
      <c r="F68" s="21"/>
      <c r="G68" s="21"/>
    </row>
    <row r="69" spans="1:7">
      <c r="A69" s="19"/>
      <c r="B69" s="20"/>
      <c r="C69" s="21"/>
      <c r="D69" s="21"/>
      <c r="E69" s="21"/>
      <c r="F69" s="21"/>
      <c r="G69" s="21"/>
    </row>
    <row r="70" spans="1:7">
      <c r="A70" s="19"/>
      <c r="B70" s="20"/>
      <c r="C70" s="21"/>
      <c r="D70" s="21"/>
      <c r="E70" s="21"/>
      <c r="F70" s="21"/>
      <c r="G70" s="21"/>
    </row>
    <row r="71" spans="1:7">
      <c r="A71" s="19"/>
      <c r="B71" s="20"/>
      <c r="C71" s="21"/>
      <c r="D71" s="21"/>
      <c r="E71" s="21"/>
      <c r="F71" s="21"/>
      <c r="G71" s="21"/>
    </row>
    <row r="72" spans="1:7">
      <c r="A72" s="19"/>
      <c r="B72" s="20"/>
      <c r="C72" s="21"/>
      <c r="D72" s="21"/>
      <c r="E72" s="21"/>
      <c r="F72" s="21"/>
      <c r="G72" s="21"/>
    </row>
    <row r="73" spans="1:7">
      <c r="A73" s="19"/>
      <c r="B73" s="20"/>
      <c r="C73" s="21"/>
      <c r="D73" s="21"/>
      <c r="E73" s="21"/>
      <c r="F73" s="21"/>
      <c r="G73" s="21"/>
    </row>
    <row r="74" spans="1:7">
      <c r="A74" s="19"/>
      <c r="B74" s="20"/>
      <c r="C74" s="21"/>
      <c r="D74" s="21"/>
      <c r="E74" s="21"/>
      <c r="F74" s="21"/>
      <c r="G74" s="21"/>
    </row>
    <row r="75" spans="1:7">
      <c r="A75" s="19"/>
      <c r="B75" s="20"/>
      <c r="C75" s="21"/>
      <c r="D75" s="21"/>
      <c r="E75" s="21"/>
      <c r="F75" s="21"/>
      <c r="G75" s="21"/>
    </row>
    <row r="76" spans="1:7">
      <c r="A76" s="19"/>
      <c r="B76" s="20"/>
      <c r="C76" s="21"/>
      <c r="D76" s="21"/>
      <c r="E76" s="21"/>
      <c r="F76" s="21"/>
      <c r="G76" s="21"/>
    </row>
    <row r="77" spans="1:7">
      <c r="A77" s="19"/>
      <c r="B77" s="20"/>
      <c r="C77" s="21"/>
      <c r="D77" s="21"/>
      <c r="E77" s="21"/>
      <c r="F77" s="21"/>
      <c r="G77" s="21"/>
    </row>
    <row r="78" spans="1:7">
      <c r="A78" s="19"/>
      <c r="B78" s="20"/>
      <c r="C78" s="21"/>
      <c r="D78" s="21"/>
      <c r="E78" s="21"/>
      <c r="F78" s="21"/>
      <c r="G78" s="21"/>
    </row>
    <row r="79" spans="1:7">
      <c r="A79" s="19"/>
      <c r="B79" s="20"/>
      <c r="C79" s="21"/>
      <c r="D79" s="21"/>
      <c r="E79" s="21"/>
      <c r="F79" s="21"/>
      <c r="G79" s="21"/>
    </row>
    <row r="80" spans="1:7">
      <c r="A80" s="15"/>
    </row>
    <row r="81" spans="1:8">
      <c r="A81" s="19"/>
    </row>
    <row r="85" spans="1:8">
      <c r="B85" s="10"/>
      <c r="C85" s="10"/>
      <c r="F85" s="22"/>
      <c r="G85" s="22"/>
      <c r="H85" s="22"/>
    </row>
    <row r="86" spans="1:8">
      <c r="B86" s="13"/>
      <c r="C86" s="13"/>
      <c r="F86" s="23"/>
      <c r="G86" s="23"/>
      <c r="H86" s="23"/>
    </row>
    <row r="87" spans="1:8">
      <c r="B87" s="13"/>
      <c r="C87" s="13"/>
      <c r="F87" s="23"/>
      <c r="G87" s="23"/>
      <c r="H87" s="23"/>
    </row>
    <row r="88" spans="1:8">
      <c r="B88" s="13"/>
      <c r="C88" s="13"/>
      <c r="F88" s="23"/>
      <c r="G88" s="23"/>
      <c r="H88" s="23"/>
    </row>
    <row r="89" spans="1:8">
      <c r="B89" s="13"/>
      <c r="C89" s="13"/>
      <c r="F89" s="23"/>
      <c r="G89" s="23"/>
      <c r="H89" s="23"/>
    </row>
    <row r="90" spans="1:8">
      <c r="B90" s="15"/>
      <c r="C90" s="15"/>
      <c r="F90" s="23"/>
      <c r="G90" s="23"/>
      <c r="H90" s="23"/>
    </row>
    <row r="91" spans="1:8">
      <c r="B91" s="18"/>
      <c r="C91" s="18"/>
      <c r="F91" s="23"/>
      <c r="G91" s="23"/>
      <c r="H91" s="23"/>
    </row>
    <row r="92" spans="1:8">
      <c r="B92" s="18"/>
      <c r="C92" s="18"/>
      <c r="F92" s="23"/>
      <c r="G92" s="23"/>
      <c r="H92" s="23"/>
    </row>
    <row r="93" spans="1:8">
      <c r="B93" s="15"/>
      <c r="C93" s="15"/>
      <c r="F93" s="23"/>
      <c r="G93" s="23"/>
      <c r="H93" s="23"/>
    </row>
    <row r="94" spans="1:8">
      <c r="B94" s="13"/>
      <c r="C94" s="13"/>
    </row>
    <row r="95" spans="1:8">
      <c r="A95" s="19"/>
      <c r="B95" s="21"/>
      <c r="C95" s="24"/>
    </row>
    <row r="96" spans="1:8">
      <c r="A96" s="19"/>
      <c r="B96" s="21"/>
      <c r="C96" s="24"/>
    </row>
    <row r="97" spans="1:3">
      <c r="A97" s="19"/>
      <c r="B97" s="21"/>
      <c r="C97" s="24"/>
    </row>
    <row r="98" spans="1:3">
      <c r="A98" s="19"/>
      <c r="B98" s="21"/>
      <c r="C98" s="24"/>
    </row>
    <row r="99" spans="1:3">
      <c r="A99" s="19"/>
      <c r="B99" s="21"/>
      <c r="C99" s="24"/>
    </row>
    <row r="100" spans="1:3">
      <c r="A100" s="19"/>
      <c r="B100" s="21"/>
      <c r="C100" s="24"/>
    </row>
    <row r="101" spans="1:3">
      <c r="A101" s="19"/>
      <c r="B101" s="21"/>
      <c r="C101" s="24"/>
    </row>
    <row r="102" spans="1:3">
      <c r="A102" s="19"/>
      <c r="B102" s="21"/>
      <c r="C102" s="24"/>
    </row>
    <row r="103" spans="1:3">
      <c r="A103" s="19"/>
      <c r="B103" s="21"/>
      <c r="C103" s="24"/>
    </row>
    <row r="104" spans="1:3">
      <c r="A104" s="19"/>
      <c r="B104" s="21"/>
      <c r="C104" s="24"/>
    </row>
    <row r="105" spans="1:3">
      <c r="A105" s="19"/>
      <c r="B105" s="21"/>
      <c r="C105" s="24"/>
    </row>
    <row r="106" spans="1:3">
      <c r="A106" s="19"/>
      <c r="B106" s="21"/>
      <c r="C106" s="24"/>
    </row>
    <row r="107" spans="1:3">
      <c r="A107" s="19"/>
      <c r="B107" s="21"/>
      <c r="C107" s="24"/>
    </row>
    <row r="108" spans="1:3">
      <c r="A108" s="19"/>
      <c r="B108" s="21"/>
      <c r="C108" s="24"/>
    </row>
    <row r="109" spans="1:3">
      <c r="A109" s="19"/>
      <c r="B109" s="21"/>
      <c r="C109" s="24"/>
    </row>
    <row r="110" spans="1:3">
      <c r="A110" s="19"/>
      <c r="B110" s="21"/>
      <c r="C110" s="24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O67"/>
  <sheetViews>
    <sheetView tabSelected="1" topLeftCell="A34" workbookViewId="0"/>
  </sheetViews>
  <sheetFormatPr defaultRowHeight="14.4"/>
  <cols>
    <col min="1" max="1" width="22.109375" customWidth="1"/>
    <col min="2" max="14" width="14.33203125" customWidth="1"/>
    <col min="15" max="15" width="11.88671875" customWidth="1"/>
    <col min="16" max="16" width="22.88671875" customWidth="1"/>
    <col min="17" max="41" width="14.33203125" customWidth="1"/>
  </cols>
  <sheetData>
    <row r="1" spans="1:16" s="9" customFormat="1" ht="13.8">
      <c r="A1" s="8" t="s">
        <v>123</v>
      </c>
    </row>
    <row r="2" spans="1:16" s="9" customFormat="1" ht="13.8">
      <c r="A2" s="8" t="s">
        <v>126</v>
      </c>
      <c r="H2" s="21"/>
      <c r="I2" s="21"/>
      <c r="J2" s="21"/>
      <c r="K2" s="21"/>
      <c r="L2" s="21"/>
      <c r="M2" s="21"/>
      <c r="N2" s="21"/>
      <c r="O2" s="21"/>
    </row>
    <row r="3" spans="1:16" s="9" customFormat="1" ht="41.4">
      <c r="A3" s="76" t="s">
        <v>49</v>
      </c>
      <c r="B3" s="71" t="s">
        <v>127</v>
      </c>
      <c r="C3" s="71" t="s">
        <v>128</v>
      </c>
      <c r="E3" s="75" t="s">
        <v>48</v>
      </c>
      <c r="F3" s="71" t="s">
        <v>127</v>
      </c>
      <c r="G3" s="71" t="s">
        <v>128</v>
      </c>
      <c r="H3" s="21"/>
      <c r="I3" s="21"/>
      <c r="J3" s="21"/>
      <c r="K3" s="21"/>
      <c r="L3" s="21"/>
      <c r="M3" s="21"/>
      <c r="N3" s="21"/>
      <c r="O3" s="21"/>
    </row>
    <row r="4" spans="1:16" s="9" customFormat="1" ht="13.8">
      <c r="A4" s="19">
        <v>35947</v>
      </c>
      <c r="B4" s="21">
        <v>172434</v>
      </c>
      <c r="C4" s="24">
        <v>109988</v>
      </c>
      <c r="F4" s="22"/>
      <c r="G4" s="22"/>
      <c r="H4" s="21"/>
      <c r="I4" s="21"/>
      <c r="J4" s="21"/>
      <c r="K4" s="21"/>
      <c r="L4" s="21"/>
      <c r="M4" s="21"/>
      <c r="N4" s="21"/>
      <c r="O4" s="21"/>
    </row>
    <row r="5" spans="1:16" s="9" customFormat="1" ht="13.8">
      <c r="A5" s="19">
        <v>36312</v>
      </c>
      <c r="B5" s="21">
        <v>176599</v>
      </c>
      <c r="C5" s="24">
        <v>116420</v>
      </c>
      <c r="E5" s="9">
        <v>2006</v>
      </c>
      <c r="F5" s="23">
        <f t="shared" ref="F5:G11" si="0">AVERAGE(B12:B13)</f>
        <v>222853</v>
      </c>
      <c r="G5" s="23">
        <f t="shared" si="0"/>
        <v>203191</v>
      </c>
      <c r="H5" s="21"/>
      <c r="I5" s="21"/>
      <c r="J5" s="21"/>
      <c r="K5" s="21"/>
      <c r="L5" s="21"/>
      <c r="M5" s="21"/>
      <c r="N5" s="21"/>
      <c r="O5" s="21"/>
    </row>
    <row r="6" spans="1:16" s="9" customFormat="1" ht="13.8">
      <c r="A6" s="19">
        <v>36678</v>
      </c>
      <c r="B6" s="21">
        <v>180289</v>
      </c>
      <c r="C6" s="24">
        <v>123448</v>
      </c>
      <c r="E6" s="9">
        <v>2007</v>
      </c>
      <c r="F6" s="23">
        <f t="shared" si="0"/>
        <v>235627</v>
      </c>
      <c r="G6" s="23">
        <f t="shared" si="0"/>
        <v>224917</v>
      </c>
      <c r="H6" s="21"/>
      <c r="I6" s="21"/>
      <c r="J6" s="21"/>
      <c r="K6" s="21"/>
      <c r="L6" s="21"/>
      <c r="M6" s="21"/>
      <c r="N6" s="21"/>
      <c r="O6" s="21"/>
    </row>
    <row r="7" spans="1:16" s="9" customFormat="1" ht="13.8">
      <c r="A7" s="19">
        <v>37043</v>
      </c>
      <c r="B7" s="21">
        <v>183475</v>
      </c>
      <c r="C7" s="24">
        <v>127734</v>
      </c>
      <c r="E7" s="9">
        <v>2008</v>
      </c>
      <c r="F7" s="23">
        <f t="shared" si="0"/>
        <v>251540.5</v>
      </c>
      <c r="G7" s="23">
        <f t="shared" si="0"/>
        <v>244280.5</v>
      </c>
      <c r="H7" s="21"/>
      <c r="I7" s="21"/>
      <c r="J7" s="21"/>
      <c r="K7" s="21"/>
      <c r="L7" s="21"/>
      <c r="M7" s="21"/>
      <c r="N7" s="21"/>
      <c r="O7" s="21"/>
    </row>
    <row r="8" spans="1:16" s="9" customFormat="1" ht="13.8">
      <c r="A8" s="19">
        <v>37408</v>
      </c>
      <c r="B8" s="21">
        <v>189572</v>
      </c>
      <c r="C8" s="24">
        <v>134434</v>
      </c>
      <c r="E8" s="9">
        <v>2009</v>
      </c>
      <c r="F8" s="23">
        <f t="shared" si="0"/>
        <v>268959</v>
      </c>
      <c r="G8" s="23">
        <f t="shared" si="0"/>
        <v>261762</v>
      </c>
    </row>
    <row r="9" spans="1:16" s="9" customFormat="1" ht="13.8">
      <c r="A9" s="19">
        <v>37773</v>
      </c>
      <c r="B9" s="21">
        <v>195190</v>
      </c>
      <c r="C9" s="24">
        <v>142187</v>
      </c>
      <c r="E9" s="9">
        <v>2010</v>
      </c>
      <c r="F9" s="23">
        <f t="shared" si="0"/>
        <v>285759.5</v>
      </c>
      <c r="G9" s="23">
        <f t="shared" si="0"/>
        <v>280553.5</v>
      </c>
    </row>
    <row r="10" spans="1:16" s="9" customFormat="1" ht="13.8">
      <c r="A10" s="19">
        <v>38139</v>
      </c>
      <c r="B10" s="21">
        <v>201871</v>
      </c>
      <c r="C10" s="24">
        <v>153880</v>
      </c>
      <c r="E10" s="9">
        <v>2011</v>
      </c>
      <c r="F10" s="23">
        <f t="shared" si="0"/>
        <v>299621</v>
      </c>
      <c r="G10" s="23">
        <f t="shared" si="0"/>
        <v>299466.5</v>
      </c>
    </row>
    <row r="11" spans="1:16" s="9" customFormat="1" ht="13.8">
      <c r="A11" s="19">
        <v>38504</v>
      </c>
      <c r="B11" s="21">
        <v>209044</v>
      </c>
      <c r="C11" s="24">
        <v>169693</v>
      </c>
      <c r="E11" s="9">
        <v>2012</v>
      </c>
      <c r="F11" s="23">
        <f t="shared" si="0"/>
        <v>313711.5</v>
      </c>
      <c r="G11" s="23">
        <f t="shared" si="0"/>
        <v>318885.5</v>
      </c>
    </row>
    <row r="12" spans="1:16" s="9" customFormat="1" ht="13.8">
      <c r="A12" s="19">
        <v>38869</v>
      </c>
      <c r="B12" s="21">
        <v>217327</v>
      </c>
      <c r="C12" s="24">
        <v>191736</v>
      </c>
      <c r="E12" s="9">
        <v>2013</v>
      </c>
      <c r="F12" s="23"/>
      <c r="G12" s="23"/>
    </row>
    <row r="13" spans="1:16" s="9" customFormat="1" ht="13.8">
      <c r="A13" s="19">
        <v>39234</v>
      </c>
      <c r="B13" s="21">
        <v>228379</v>
      </c>
      <c r="C13" s="24">
        <v>214646</v>
      </c>
      <c r="H13" s="22"/>
      <c r="I13" s="22"/>
      <c r="J13" s="22"/>
      <c r="K13" s="22"/>
      <c r="L13" s="22"/>
      <c r="M13" s="22"/>
      <c r="N13" s="22"/>
      <c r="O13" s="22"/>
      <c r="P13" s="22"/>
    </row>
    <row r="14" spans="1:16" s="9" customFormat="1" ht="13.8">
      <c r="A14" s="19">
        <v>39600</v>
      </c>
      <c r="B14" s="21">
        <v>242875</v>
      </c>
      <c r="C14" s="24">
        <v>235188</v>
      </c>
      <c r="E14" s="9" t="s">
        <v>113</v>
      </c>
      <c r="H14" s="23"/>
      <c r="I14" s="23"/>
      <c r="J14" s="23"/>
      <c r="K14" s="23"/>
      <c r="L14" s="23"/>
      <c r="M14" s="23"/>
      <c r="N14" s="23"/>
      <c r="O14" s="23"/>
      <c r="P14" s="23"/>
    </row>
    <row r="15" spans="1:16" s="9" customFormat="1" ht="13.8">
      <c r="A15" s="19">
        <v>39965</v>
      </c>
      <c r="B15" s="21">
        <v>260206</v>
      </c>
      <c r="C15" s="24">
        <v>253373</v>
      </c>
      <c r="H15" s="23"/>
      <c r="I15" s="23"/>
      <c r="J15" s="23"/>
      <c r="K15" s="23"/>
      <c r="L15" s="23"/>
      <c r="M15" s="23"/>
      <c r="N15" s="23"/>
      <c r="O15" s="23"/>
      <c r="P15" s="23"/>
    </row>
    <row r="16" spans="1:16" s="9" customFormat="1" ht="13.8">
      <c r="A16" s="19">
        <v>40330</v>
      </c>
      <c r="B16" s="21">
        <v>277712</v>
      </c>
      <c r="C16" s="24">
        <v>270151</v>
      </c>
      <c r="F16" s="8" t="s">
        <v>129</v>
      </c>
      <c r="H16" s="23"/>
      <c r="I16" s="23"/>
      <c r="J16" s="23"/>
      <c r="K16" s="8" t="s">
        <v>129</v>
      </c>
      <c r="L16" s="23"/>
      <c r="M16" s="23"/>
      <c r="N16" s="23"/>
      <c r="O16" s="23"/>
      <c r="P16" s="8" t="s">
        <v>129</v>
      </c>
    </row>
    <row r="17" spans="1:25" s="9" customFormat="1" ht="13.8">
      <c r="A17" s="19">
        <v>40695</v>
      </c>
      <c r="B17" s="21">
        <v>293807</v>
      </c>
      <c r="C17" s="24">
        <v>290956</v>
      </c>
      <c r="F17" s="9" t="s">
        <v>134</v>
      </c>
      <c r="H17" s="23"/>
      <c r="I17" s="23"/>
      <c r="J17" s="23"/>
      <c r="K17" s="9" t="s">
        <v>134</v>
      </c>
      <c r="L17" s="23"/>
      <c r="M17" s="23"/>
      <c r="N17" s="23"/>
      <c r="O17" s="23"/>
      <c r="P17" s="9" t="s">
        <v>134</v>
      </c>
    </row>
    <row r="18" spans="1:25" s="9" customFormat="1" ht="13.8">
      <c r="A18" s="19">
        <v>41061</v>
      </c>
      <c r="B18" s="21">
        <v>305435</v>
      </c>
      <c r="C18" s="24">
        <v>307977</v>
      </c>
      <c r="G18" s="9" t="s">
        <v>130</v>
      </c>
      <c r="L18" s="9" t="s">
        <v>131</v>
      </c>
      <c r="P18" s="23"/>
      <c r="Q18" s="9" t="s">
        <v>135</v>
      </c>
    </row>
    <row r="19" spans="1:25" s="9" customFormat="1" ht="55.2">
      <c r="A19" s="19">
        <v>41426</v>
      </c>
      <c r="B19" s="21">
        <v>321988</v>
      </c>
      <c r="C19" s="24">
        <v>329794</v>
      </c>
      <c r="F19" s="22"/>
      <c r="G19" s="71" t="s">
        <v>50</v>
      </c>
      <c r="H19" s="72" t="s">
        <v>132</v>
      </c>
      <c r="I19" s="72" t="s">
        <v>133</v>
      </c>
      <c r="L19" s="22"/>
      <c r="M19" s="72" t="s">
        <v>132</v>
      </c>
      <c r="N19" s="72" t="s">
        <v>133</v>
      </c>
      <c r="P19" s="23"/>
      <c r="Q19" s="72" t="s">
        <v>132</v>
      </c>
      <c r="R19" s="72" t="s">
        <v>133</v>
      </c>
      <c r="S19" s="22"/>
      <c r="T19" s="22"/>
      <c r="W19" s="22"/>
      <c r="X19" s="22"/>
      <c r="Y19" s="22"/>
    </row>
    <row r="20" spans="1:25" s="9" customFormat="1" ht="13.8">
      <c r="A20" s="19"/>
      <c r="B20" s="21"/>
      <c r="C20" s="24"/>
      <c r="F20" s="22" t="s">
        <v>86</v>
      </c>
      <c r="G20" s="29">
        <f t="shared" ref="G20:G28" si="1">C11/B11</f>
        <v>0.81175733338435929</v>
      </c>
      <c r="H20" s="29">
        <f>G20/G28</f>
        <v>0.7925435886091412</v>
      </c>
      <c r="I20" s="73">
        <f>1/H20</f>
        <v>1.2617602544169595</v>
      </c>
      <c r="K20" s="41">
        <v>2006</v>
      </c>
      <c r="M20" s="34">
        <f t="shared" ref="M20:M27" si="2">AVERAGE(H21:H22)</f>
        <v>0.88949293347678959</v>
      </c>
      <c r="N20" s="45">
        <f>1/M20</f>
        <v>1.124236025227618</v>
      </c>
      <c r="P20" s="30" t="s">
        <v>90</v>
      </c>
      <c r="Q20" s="34">
        <f>H20*0.25+H21*0.75</f>
        <v>0.84415919072972789</v>
      </c>
      <c r="R20" s="74">
        <f>1/Q20</f>
        <v>1.1846106883413263</v>
      </c>
      <c r="S20" s="22"/>
      <c r="T20" s="22"/>
      <c r="W20" s="22"/>
      <c r="X20" s="22"/>
      <c r="Y20" s="22"/>
    </row>
    <row r="21" spans="1:25" s="9" customFormat="1" ht="13.8">
      <c r="A21" s="9" t="s">
        <v>125</v>
      </c>
      <c r="F21" s="9" t="s">
        <v>27</v>
      </c>
      <c r="G21" s="29">
        <f t="shared" si="1"/>
        <v>0.88224656853497263</v>
      </c>
      <c r="H21" s="29">
        <f>G21/G28</f>
        <v>0.86136439143659005</v>
      </c>
      <c r="I21" s="73">
        <f>1/H21</f>
        <v>1.1609488503839733</v>
      </c>
      <c r="K21" s="41">
        <v>2007</v>
      </c>
      <c r="M21" s="34">
        <f t="shared" si="2"/>
        <v>0.93152563177438541</v>
      </c>
      <c r="N21" s="45">
        <f t="shared" ref="N21:N26" si="3">1/M21</f>
        <v>1.0735077660667087</v>
      </c>
      <c r="P21" s="30" t="s">
        <v>91</v>
      </c>
      <c r="Q21" s="34">
        <f>H21*0.25+H22*0.75</f>
        <v>0.90355720449688937</v>
      </c>
      <c r="R21" s="74">
        <f t="shared" ref="R21:R27" si="4">1/Q21</f>
        <v>1.1067367899045319</v>
      </c>
      <c r="T21" s="49"/>
    </row>
    <row r="22" spans="1:25" s="9" customFormat="1" ht="13.8">
      <c r="F22" s="9" t="s">
        <v>28</v>
      </c>
      <c r="G22" s="29">
        <f t="shared" si="1"/>
        <v>0.93986750095236427</v>
      </c>
      <c r="H22" s="29">
        <f>G22/G28</f>
        <v>0.91762147551698903</v>
      </c>
      <c r="I22" s="73">
        <f>1/H22</f>
        <v>1.0897739718183892</v>
      </c>
      <c r="K22" s="41">
        <v>2008</v>
      </c>
      <c r="M22" s="34">
        <f t="shared" si="2"/>
        <v>0.9480610297095029</v>
      </c>
      <c r="N22" s="45">
        <f t="shared" si="3"/>
        <v>1.0547844164699101</v>
      </c>
      <c r="P22" s="30" t="s">
        <v>92</v>
      </c>
      <c r="Q22" s="34">
        <f t="shared" ref="Q22:Q24" si="5">H22*0.25+H23*0.75</f>
        <v>0.93847770990308343</v>
      </c>
      <c r="R22" s="74">
        <f t="shared" si="4"/>
        <v>1.0655554089859736</v>
      </c>
      <c r="T22" s="49"/>
    </row>
    <row r="23" spans="1:25" s="9" customFormat="1" ht="13.8">
      <c r="F23" s="9" t="s">
        <v>29</v>
      </c>
      <c r="G23" s="29">
        <f t="shared" si="1"/>
        <v>0.96834997426659808</v>
      </c>
      <c r="H23" s="29">
        <f>G23/G28</f>
        <v>0.94542978803178168</v>
      </c>
      <c r="I23" s="73">
        <f t="shared" ref="I23:I29" si="6">1/H23</f>
        <v>1.0577200048687105</v>
      </c>
      <c r="K23" s="41">
        <v>2009</v>
      </c>
      <c r="M23" s="34">
        <f t="shared" si="2"/>
        <v>0.95022066272770378</v>
      </c>
      <c r="N23" s="45">
        <f t="shared" si="3"/>
        <v>1.0523871340888333</v>
      </c>
      <c r="P23" s="30" t="s">
        <v>93</v>
      </c>
      <c r="Q23" s="34">
        <f>H23*0.25+H24*0.75</f>
        <v>0.94937665054836362</v>
      </c>
      <c r="R23" s="74">
        <f t="shared" si="4"/>
        <v>1.0533227243606593</v>
      </c>
      <c r="T23" s="49"/>
    </row>
    <row r="24" spans="1:25" s="9" customFormat="1" ht="13.8">
      <c r="F24" s="9" t="s">
        <v>30</v>
      </c>
      <c r="G24" s="29">
        <f t="shared" si="1"/>
        <v>0.97374003674012133</v>
      </c>
      <c r="H24" s="29">
        <f>G24/G28</f>
        <v>0.95069227138722423</v>
      </c>
      <c r="I24" s="73">
        <f t="shared" si="6"/>
        <v>1.0518650777930774</v>
      </c>
      <c r="K24" s="41">
        <v>2010</v>
      </c>
      <c r="M24" s="34">
        <f t="shared" si="2"/>
        <v>0.95830288150339404</v>
      </c>
      <c r="N24" s="45">
        <f>1/M24</f>
        <v>1.0435114193032491</v>
      </c>
      <c r="P24" s="30" t="s">
        <v>94</v>
      </c>
      <c r="Q24" s="34">
        <f t="shared" si="5"/>
        <v>0.94998485839794355</v>
      </c>
      <c r="R24" s="74">
        <f t="shared" si="4"/>
        <v>1.0526483566131801</v>
      </c>
      <c r="T24" s="49"/>
    </row>
    <row r="25" spans="1:25" s="9" customFormat="1" ht="13.8">
      <c r="F25" s="9" t="s">
        <v>31</v>
      </c>
      <c r="G25" s="29">
        <f t="shared" si="1"/>
        <v>0.97277395287204005</v>
      </c>
      <c r="H25" s="29">
        <f>G25/G28</f>
        <v>0.94974905406818333</v>
      </c>
      <c r="I25" s="73">
        <f>1/H25</f>
        <v>1.052909708850533</v>
      </c>
      <c r="K25" s="41">
        <v>2011</v>
      </c>
      <c r="M25" s="34">
        <f t="shared" si="2"/>
        <v>0.97565647759362939</v>
      </c>
      <c r="N25" s="45">
        <f t="shared" si="3"/>
        <v>1.0249509155788232</v>
      </c>
      <c r="P25" s="30" t="s">
        <v>95</v>
      </c>
      <c r="Q25" s="34">
        <f>H25*0.25+H26*0.75</f>
        <v>0.96257979522099946</v>
      </c>
      <c r="R25" s="74">
        <f t="shared" si="4"/>
        <v>1.0388749119447382</v>
      </c>
      <c r="T25" s="49"/>
    </row>
    <row r="26" spans="1:25" s="9" customFormat="1" ht="13.8">
      <c r="F26" s="9" t="s">
        <v>32</v>
      </c>
      <c r="G26" s="29">
        <f t="shared" si="1"/>
        <v>0.9902963510059325</v>
      </c>
      <c r="H26" s="29">
        <f>G26/G28</f>
        <v>0.96685670893860476</v>
      </c>
      <c r="I26" s="73">
        <f t="shared" si="6"/>
        <v>1.0342794239880482</v>
      </c>
      <c r="K26" s="41">
        <v>2012</v>
      </c>
      <c r="M26" s="34">
        <f t="shared" si="2"/>
        <v>0.99222812312432707</v>
      </c>
      <c r="N26" s="45">
        <f t="shared" si="3"/>
        <v>1.0078327520602832</v>
      </c>
      <c r="P26" s="30" t="s">
        <v>96</v>
      </c>
      <c r="Q26" s="34">
        <f>H26*0.25+H27*0.75</f>
        <v>0.98005636192114176</v>
      </c>
      <c r="R26" s="74">
        <f t="shared" si="4"/>
        <v>1.0203494807581923</v>
      </c>
      <c r="T26" s="49"/>
    </row>
    <row r="27" spans="1:25" s="9" customFormat="1" ht="13.8">
      <c r="F27" s="9" t="s">
        <v>33</v>
      </c>
      <c r="G27" s="29">
        <f t="shared" si="1"/>
        <v>1.0083225563540523</v>
      </c>
      <c r="H27" s="29">
        <f>G27/G28</f>
        <v>0.98445624624865413</v>
      </c>
      <c r="I27" s="73">
        <f t="shared" si="6"/>
        <v>1.015789176827895</v>
      </c>
      <c r="K27" s="41">
        <v>2013</v>
      </c>
      <c r="L27" s="30"/>
      <c r="M27" s="34">
        <f t="shared" si="2"/>
        <v>1.0084980040348472</v>
      </c>
      <c r="N27" s="45">
        <f>1/M27</f>
        <v>0.99157360351646906</v>
      </c>
      <c r="P27" s="30" t="s">
        <v>97</v>
      </c>
      <c r="Q27" s="34">
        <f>H27*0.25+H28*0.75</f>
        <v>0.99611406156216353</v>
      </c>
      <c r="R27" s="74">
        <f t="shared" si="4"/>
        <v>1.0039010978639757</v>
      </c>
      <c r="T27" s="49"/>
    </row>
    <row r="28" spans="1:25" s="9" customFormat="1" ht="13.8">
      <c r="F28" s="9" t="s">
        <v>34</v>
      </c>
      <c r="G28" s="29">
        <f t="shared" si="1"/>
        <v>1.0242431394958817</v>
      </c>
      <c r="H28" s="29">
        <f>G28/G28</f>
        <v>1</v>
      </c>
      <c r="I28" s="73">
        <f t="shared" si="6"/>
        <v>1</v>
      </c>
      <c r="R28" s="48"/>
      <c r="T28" s="49"/>
      <c r="W28" s="30"/>
      <c r="Y28" s="30"/>
    </row>
    <row r="29" spans="1:25" s="9" customFormat="1" ht="13.8">
      <c r="F29" s="9" t="s">
        <v>76</v>
      </c>
      <c r="G29" s="29">
        <f>G28*(G28/G27+G27/G26)/2</f>
        <v>1.0416511841600831</v>
      </c>
      <c r="H29" s="29">
        <f>G29/G28</f>
        <v>1.0169960080696945</v>
      </c>
      <c r="I29" s="73">
        <f t="shared" si="6"/>
        <v>0.98328802872888976</v>
      </c>
      <c r="Q29" s="50"/>
      <c r="R29" s="50"/>
    </row>
    <row r="30" spans="1:25" s="9" customFormat="1" ht="13.8"/>
    <row r="31" spans="1:25" s="9" customFormat="1" ht="13.8">
      <c r="A31" s="8" t="s">
        <v>124</v>
      </c>
    </row>
    <row r="32" spans="1:25" s="9" customFormat="1" ht="13.8"/>
    <row r="33" spans="1:41" s="9" customFormat="1" ht="13.8"/>
    <row r="34" spans="1:41" s="9" customFormat="1" ht="13.8">
      <c r="B34" s="51" t="s">
        <v>79</v>
      </c>
      <c r="C34" s="51"/>
      <c r="D34" s="51"/>
      <c r="E34" s="51"/>
      <c r="F34" s="51"/>
      <c r="G34" s="51"/>
      <c r="H34" s="51"/>
      <c r="I34" s="51"/>
      <c r="J34" s="52" t="s">
        <v>78</v>
      </c>
      <c r="K34" s="52"/>
      <c r="L34" s="52"/>
      <c r="M34" s="52"/>
      <c r="N34" s="52"/>
      <c r="O34" s="52"/>
      <c r="P34" s="52"/>
      <c r="Q34" s="52"/>
      <c r="R34" s="51" t="s">
        <v>67</v>
      </c>
      <c r="S34" s="51"/>
      <c r="T34" s="51"/>
      <c r="U34" s="51"/>
      <c r="V34" s="51"/>
      <c r="W34" s="51"/>
      <c r="X34" s="51"/>
      <c r="Y34" s="51"/>
      <c r="Z34" s="52" t="s">
        <v>80</v>
      </c>
      <c r="AA34" s="52"/>
      <c r="AB34" s="52"/>
      <c r="AC34" s="52"/>
      <c r="AD34" s="52"/>
      <c r="AE34" s="52"/>
      <c r="AF34" s="52"/>
      <c r="AG34" s="52"/>
      <c r="AH34" s="51" t="s">
        <v>81</v>
      </c>
      <c r="AI34" s="51"/>
      <c r="AJ34" s="51"/>
      <c r="AK34" s="51"/>
      <c r="AL34" s="51"/>
      <c r="AM34" s="51"/>
      <c r="AN34" s="51"/>
      <c r="AO34" s="51"/>
    </row>
    <row r="35" spans="1:41" s="9" customFormat="1" ht="13.8">
      <c r="B35" s="51" t="s">
        <v>68</v>
      </c>
      <c r="C35" s="51"/>
      <c r="D35" s="51"/>
      <c r="E35" s="51"/>
      <c r="F35" s="51"/>
      <c r="G35" s="51"/>
      <c r="H35" s="51"/>
      <c r="I35" s="51"/>
      <c r="J35" s="52" t="s">
        <v>68</v>
      </c>
      <c r="K35" s="52"/>
      <c r="L35" s="52"/>
      <c r="M35" s="52"/>
      <c r="N35" s="52"/>
      <c r="O35" s="52"/>
      <c r="P35" s="52"/>
      <c r="Q35" s="52"/>
      <c r="R35" s="51" t="s">
        <v>98</v>
      </c>
      <c r="S35" s="51"/>
      <c r="T35" s="51"/>
      <c r="U35" s="51"/>
      <c r="V35" s="51"/>
      <c r="W35" s="51"/>
      <c r="X35" s="51"/>
      <c r="Y35" s="51"/>
      <c r="Z35" s="52" t="s">
        <v>68</v>
      </c>
      <c r="AA35" s="52"/>
      <c r="AB35" s="52"/>
      <c r="AC35" s="52"/>
      <c r="AD35" s="52"/>
      <c r="AE35" s="52"/>
      <c r="AF35" s="52"/>
      <c r="AG35" s="52"/>
      <c r="AH35" s="51" t="s">
        <v>68</v>
      </c>
      <c r="AI35" s="51"/>
      <c r="AJ35" s="51"/>
      <c r="AK35" s="51"/>
      <c r="AL35" s="51"/>
      <c r="AM35" s="51"/>
      <c r="AN35" s="51"/>
      <c r="AO35" s="51"/>
    </row>
    <row r="36" spans="1:41" s="9" customFormat="1" ht="13.8">
      <c r="B36" s="51"/>
      <c r="C36" s="51"/>
      <c r="D36" s="51"/>
      <c r="E36" s="51"/>
      <c r="F36" s="51"/>
      <c r="G36" s="51"/>
      <c r="H36" s="51"/>
      <c r="I36" s="51"/>
      <c r="J36" s="52"/>
      <c r="K36" s="52"/>
      <c r="L36" s="52"/>
      <c r="M36" s="52"/>
      <c r="N36" s="52"/>
      <c r="O36" s="52"/>
      <c r="P36" s="52"/>
      <c r="Q36" s="52"/>
      <c r="R36" s="51"/>
      <c r="S36" s="51"/>
      <c r="T36" s="51"/>
      <c r="U36" s="51"/>
      <c r="V36" s="51"/>
      <c r="W36" s="51"/>
      <c r="X36" s="51"/>
      <c r="Y36" s="51"/>
      <c r="Z36" s="52"/>
      <c r="AA36" s="52"/>
      <c r="AB36" s="52"/>
      <c r="AC36" s="52"/>
      <c r="AD36" s="52"/>
      <c r="AE36" s="52"/>
      <c r="AF36" s="52"/>
      <c r="AG36" s="52"/>
      <c r="AH36" s="51"/>
      <c r="AI36" s="51"/>
      <c r="AJ36" s="51"/>
      <c r="AK36" s="51"/>
      <c r="AL36" s="51"/>
      <c r="AM36" s="51"/>
      <c r="AN36" s="51"/>
      <c r="AO36" s="51"/>
    </row>
    <row r="37" spans="1:41" s="9" customFormat="1" ht="13.8">
      <c r="A37" s="9" t="s">
        <v>136</v>
      </c>
      <c r="B37" s="51"/>
      <c r="C37" s="51"/>
      <c r="D37" s="51"/>
      <c r="E37" s="51"/>
      <c r="F37" s="51"/>
      <c r="G37" s="51"/>
      <c r="H37" s="51"/>
      <c r="I37" s="51"/>
      <c r="J37" s="52"/>
      <c r="K37" s="52"/>
      <c r="L37" s="52"/>
      <c r="M37" s="52"/>
      <c r="N37" s="52"/>
      <c r="O37" s="52"/>
      <c r="P37" s="52"/>
      <c r="Q37" s="52"/>
      <c r="R37" s="51"/>
      <c r="S37" s="51"/>
      <c r="T37" s="51"/>
      <c r="U37" s="51"/>
      <c r="V37" s="51"/>
      <c r="W37" s="51"/>
      <c r="X37" s="51"/>
      <c r="Y37" s="51"/>
      <c r="Z37" s="52"/>
      <c r="AA37" s="52"/>
      <c r="AB37" s="52"/>
      <c r="AC37" s="52"/>
      <c r="AD37" s="52"/>
      <c r="AE37" s="52"/>
      <c r="AF37" s="52"/>
      <c r="AG37" s="52"/>
      <c r="AH37" s="51"/>
      <c r="AI37" s="51"/>
      <c r="AJ37" s="51"/>
      <c r="AK37" s="51"/>
      <c r="AL37" s="51"/>
      <c r="AM37" s="51"/>
      <c r="AN37" s="51"/>
      <c r="AO37" s="51"/>
    </row>
    <row r="38" spans="1:41" s="9" customFormat="1" ht="13.8">
      <c r="A38" s="9" t="s">
        <v>69</v>
      </c>
      <c r="B38" s="51"/>
      <c r="C38" s="51"/>
      <c r="D38" s="51"/>
      <c r="E38" s="51"/>
      <c r="F38" s="51"/>
      <c r="G38" s="51"/>
      <c r="H38" s="51"/>
      <c r="I38" s="51"/>
      <c r="J38" s="52"/>
      <c r="K38" s="52"/>
      <c r="L38" s="52"/>
      <c r="M38" s="52"/>
      <c r="N38" s="52"/>
      <c r="O38" s="52"/>
      <c r="P38" s="52"/>
      <c r="Q38" s="52"/>
      <c r="R38" s="51"/>
      <c r="S38" s="51"/>
      <c r="T38" s="51"/>
      <c r="U38" s="51"/>
      <c r="V38" s="51"/>
      <c r="W38" s="51"/>
      <c r="X38" s="51"/>
      <c r="Y38" s="51"/>
      <c r="Z38" s="52"/>
      <c r="AA38" s="52"/>
      <c r="AB38" s="52"/>
      <c r="AC38" s="52"/>
      <c r="AD38" s="52"/>
      <c r="AE38" s="52"/>
      <c r="AF38" s="52"/>
      <c r="AG38" s="52"/>
      <c r="AH38" s="51"/>
      <c r="AI38" s="51"/>
      <c r="AJ38" s="51"/>
      <c r="AK38" s="51"/>
      <c r="AL38" s="51"/>
      <c r="AM38" s="51"/>
      <c r="AN38" s="51"/>
      <c r="AO38" s="51"/>
    </row>
    <row r="39" spans="1:41" s="9" customFormat="1" ht="13.8">
      <c r="B39" s="53" t="s">
        <v>27</v>
      </c>
      <c r="C39" s="53" t="s">
        <v>28</v>
      </c>
      <c r="D39" s="53" t="s">
        <v>29</v>
      </c>
      <c r="E39" s="53" t="s">
        <v>30</v>
      </c>
      <c r="F39" s="53" t="s">
        <v>31</v>
      </c>
      <c r="G39" s="53" t="s">
        <v>32</v>
      </c>
      <c r="H39" s="53" t="s">
        <v>33</v>
      </c>
      <c r="I39" s="53" t="s">
        <v>34</v>
      </c>
      <c r="J39" s="54" t="s">
        <v>27</v>
      </c>
      <c r="K39" s="54" t="s">
        <v>28</v>
      </c>
      <c r="L39" s="54" t="s">
        <v>29</v>
      </c>
      <c r="M39" s="54" t="s">
        <v>30</v>
      </c>
      <c r="N39" s="54" t="s">
        <v>31</v>
      </c>
      <c r="O39" s="54" t="s">
        <v>32</v>
      </c>
      <c r="P39" s="54" t="s">
        <v>33</v>
      </c>
      <c r="Q39" s="54" t="s">
        <v>34</v>
      </c>
      <c r="R39" s="53" t="s">
        <v>104</v>
      </c>
      <c r="S39" s="53" t="s">
        <v>105</v>
      </c>
      <c r="T39" s="53" t="s">
        <v>106</v>
      </c>
      <c r="U39" s="53" t="s">
        <v>107</v>
      </c>
      <c r="V39" s="53" t="s">
        <v>108</v>
      </c>
      <c r="W39" s="53" t="s">
        <v>109</v>
      </c>
      <c r="X39" s="53" t="s">
        <v>110</v>
      </c>
      <c r="Y39" s="53" t="s">
        <v>111</v>
      </c>
      <c r="Z39" s="54" t="s">
        <v>27</v>
      </c>
      <c r="AA39" s="54" t="s">
        <v>28</v>
      </c>
      <c r="AB39" s="54" t="s">
        <v>29</v>
      </c>
      <c r="AC39" s="54" t="s">
        <v>30</v>
      </c>
      <c r="AD39" s="54" t="s">
        <v>31</v>
      </c>
      <c r="AE39" s="54" t="s">
        <v>32</v>
      </c>
      <c r="AF39" s="54" t="s">
        <v>33</v>
      </c>
      <c r="AG39" s="54" t="s">
        <v>34</v>
      </c>
      <c r="AH39" s="53" t="s">
        <v>27</v>
      </c>
      <c r="AI39" s="53" t="s">
        <v>28</v>
      </c>
      <c r="AJ39" s="53" t="s">
        <v>29</v>
      </c>
      <c r="AK39" s="53" t="s">
        <v>30</v>
      </c>
      <c r="AL39" s="53" t="s">
        <v>31</v>
      </c>
      <c r="AM39" s="53" t="s">
        <v>32</v>
      </c>
      <c r="AN39" s="53" t="s">
        <v>33</v>
      </c>
      <c r="AO39" s="53" t="s">
        <v>34</v>
      </c>
    </row>
    <row r="40" spans="1:41" s="9" customFormat="1" ht="13.8">
      <c r="A40" s="55" t="s">
        <v>77</v>
      </c>
      <c r="B40" s="56">
        <f>'[1]SD 4. Assets (RAB)'!D$15</f>
        <v>89258.11425374214</v>
      </c>
      <c r="C40" s="56">
        <f>'[1]SD 4. Assets (RAB)'!E$15</f>
        <v>80842.987365847715</v>
      </c>
      <c r="D40" s="56">
        <f>'[1]SD 4. Assets (RAB)'!F$15</f>
        <v>162293.47653741398</v>
      </c>
      <c r="E40" s="56">
        <f>'[1]SD 4. Assets (RAB)'!G$15</f>
        <v>59106.056239456964</v>
      </c>
      <c r="F40" s="56">
        <f>'[1]SD 4. Assets (RAB)'!H$15</f>
        <v>20345.625267704796</v>
      </c>
      <c r="G40" s="56">
        <f>'[1]SD 4. Assets (RAB)'!I$15</f>
        <v>97061.100193905717</v>
      </c>
      <c r="H40" s="56">
        <f>'[1]SD 4. Assets (RAB)'!J$15</f>
        <v>315713.09947788186</v>
      </c>
      <c r="I40" s="56">
        <f>'[1]SD 4. Assets (RAB)'!K$15</f>
        <v>178283.85468255344</v>
      </c>
      <c r="J40" s="57">
        <f>'[1]SD 4. Assets (RAB)'!L$15</f>
        <v>269318.53261280397</v>
      </c>
      <c r="K40" s="57">
        <f>'[1]SD 4. Assets (RAB)'!M$15</f>
        <v>256570.90166529323</v>
      </c>
      <c r="L40" s="57">
        <f>'[1]SD 4. Assets (RAB)'!N$15</f>
        <v>678189.56935022678</v>
      </c>
      <c r="M40" s="57">
        <f>'[1]SD 4. Assets (RAB)'!O$15</f>
        <v>671491.83669466269</v>
      </c>
      <c r="N40" s="57">
        <f>'[1]SD 4. Assets (RAB)'!P$15</f>
        <v>473251.6947943017</v>
      </c>
      <c r="O40" s="57">
        <f>'[1]SD 4. Assets (RAB)'!Q$15</f>
        <v>463875.87787008594</v>
      </c>
      <c r="P40" s="57">
        <f>'[1]SD 4. Assets (RAB)'!R$15</f>
        <v>503875.60955456615</v>
      </c>
      <c r="Q40" s="57">
        <f>'[1]SD 4. Assets (RAB)'!S$15</f>
        <v>504179.01052687335</v>
      </c>
      <c r="R40" s="56">
        <f>'[1]SD 4. Assets (RAB)'!T$15</f>
        <v>60055.487000000001</v>
      </c>
      <c r="S40" s="56">
        <f>'[1]SD 4. Assets (RAB)'!U$15</f>
        <v>81707.709000000003</v>
      </c>
      <c r="T40" s="56">
        <f>'[1]SD 4. Assets (RAB)'!V$15</f>
        <v>109142.72199999999</v>
      </c>
      <c r="U40" s="56">
        <f>'[1]SD 4. Assets (RAB)'!W$15</f>
        <v>41643.434000000001</v>
      </c>
      <c r="V40" s="56">
        <f>'[1]SD 4. Assets (RAB)'!X$15</f>
        <v>86552.108999999997</v>
      </c>
      <c r="W40" s="56">
        <f>'[1]SD 4. Assets (RAB)'!Y$15</f>
        <v>110822.41800000001</v>
      </c>
      <c r="X40" s="56">
        <f>'[1]SD 4. Assets (RAB)'!Z$15</f>
        <v>124792.08900000001</v>
      </c>
      <c r="Y40" s="56">
        <f>'[1]SD 4. Assets (RAB)'!AA$15</f>
        <v>166090.78399999999</v>
      </c>
      <c r="Z40" s="57">
        <f>'[1]SD 4. Assets (RAB)'!AB$15</f>
        <v>67649</v>
      </c>
      <c r="AA40" s="57">
        <f>'[1]SD 4. Assets (RAB)'!AC$15</f>
        <v>97870</v>
      </c>
      <c r="AB40" s="57">
        <f>'[1]SD 4. Assets (RAB)'!AD$15</f>
        <v>59619</v>
      </c>
      <c r="AC40" s="57">
        <f>'[1]SD 4. Assets (RAB)'!AE$15</f>
        <v>82109</v>
      </c>
      <c r="AD40" s="57">
        <f>'[1]SD 4. Assets (RAB)'!AF$15</f>
        <v>49873</v>
      </c>
      <c r="AE40" s="57">
        <f>'[1]SD 4. Assets (RAB)'!AG$15</f>
        <v>222178</v>
      </c>
      <c r="AF40" s="57">
        <f>'[1]SD 4. Assets (RAB)'!AH$15</f>
        <v>105301</v>
      </c>
      <c r="AG40" s="57">
        <f>'[1]SD 4. Assets (RAB)'!AI$15</f>
        <v>87448</v>
      </c>
      <c r="AH40" s="56">
        <f>'[1]SD 4. Assets (RAB)'!AJ$15</f>
        <v>162036</v>
      </c>
      <c r="AI40" s="56">
        <f>'[1]SD 4. Assets (RAB)'!AK$15</f>
        <v>225936</v>
      </c>
      <c r="AJ40" s="56">
        <f>'[1]SD 4. Assets (RAB)'!AL$15</f>
        <v>337001</v>
      </c>
      <c r="AK40" s="56">
        <f>'[1]SD 4. Assets (RAB)'!AM$15</f>
        <v>549433.30268145294</v>
      </c>
      <c r="AL40" s="56">
        <f>'[1]SD 4. Assets (RAB)'!AN$15</f>
        <v>240632.34056820587</v>
      </c>
      <c r="AM40" s="56">
        <f>'[1]SD 4. Assets (RAB)'!AO$15</f>
        <v>370580.90669528913</v>
      </c>
      <c r="AN40" s="56">
        <f>'[1]SD 4. Assets (RAB)'!AP$15</f>
        <v>377519.62609399756</v>
      </c>
      <c r="AO40" s="56">
        <f>'[1]SD 4. Assets (RAB)'!AQ$15</f>
        <v>386404.8127500806</v>
      </c>
    </row>
    <row r="41" spans="1:41" s="9" customFormat="1" ht="13.8">
      <c r="A41" s="58" t="s">
        <v>70</v>
      </c>
      <c r="B41" s="59">
        <f>B40*$I$21</f>
        <v>103624.10513032328</v>
      </c>
      <c r="C41" s="59">
        <f>C40*$I$22</f>
        <v>88100.583435343724</v>
      </c>
      <c r="D41" s="59">
        <f>D40*$I$23</f>
        <v>171661.05679331347</v>
      </c>
      <c r="E41" s="59">
        <f>E40*$I$24</f>
        <v>62171.596444358409</v>
      </c>
      <c r="F41" s="59">
        <f>F40*$I$25</f>
        <v>21422.106377001106</v>
      </c>
      <c r="G41" s="59">
        <f>G40*$I$26</f>
        <v>100388.29880019903</v>
      </c>
      <c r="H41" s="59">
        <f>H40*$I$27</f>
        <v>320697.94943242095</v>
      </c>
      <c r="I41" s="59">
        <f>I40*$I$28</f>
        <v>178283.85468255344</v>
      </c>
      <c r="J41" s="60">
        <f>J40*$I$21</f>
        <v>312665.04082393338</v>
      </c>
      <c r="K41" s="60">
        <f>K40*$I$22</f>
        <v>279604.29056081199</v>
      </c>
      <c r="L41" s="60">
        <f>L40*$I$23</f>
        <v>717334.67459503061</v>
      </c>
      <c r="M41" s="60">
        <f>M40*$I$24</f>
        <v>706318.81304224778</v>
      </c>
      <c r="N41" s="60">
        <f>N40*$I$25</f>
        <v>498291.30417888955</v>
      </c>
      <c r="O41" s="60">
        <f>O40*$I$26</f>
        <v>479777.27576542267</v>
      </c>
      <c r="P41" s="60">
        <f>P40*$I$27</f>
        <v>511831.39065308659</v>
      </c>
      <c r="Q41" s="60">
        <f>Q40*$I$28</f>
        <v>504179.01052687335</v>
      </c>
      <c r="R41" s="59">
        <f>R40*$R$20</f>
        <v>71142.371793743572</v>
      </c>
      <c r="S41" s="59">
        <f>S40*$R$21</f>
        <v>90428.927569113643</v>
      </c>
      <c r="T41" s="59">
        <f>T40*$R$22</f>
        <v>116297.61777855241</v>
      </c>
      <c r="U41" s="59">
        <f>U40*$R$23</f>
        <v>43863.975352613306</v>
      </c>
      <c r="V41" s="59">
        <f>V40*$R$24</f>
        <v>91108.935300254831</v>
      </c>
      <c r="W41" s="59">
        <f>W40*$R$25</f>
        <v>115130.62974125298</v>
      </c>
      <c r="X41" s="59">
        <f>X40*$R$26</f>
        <v>127331.54321388013</v>
      </c>
      <c r="Y41" s="59">
        <f>Y40*$R$27</f>
        <v>166738.72040268843</v>
      </c>
      <c r="Z41" s="60">
        <f>Z40*$I$21</f>
        <v>78537.028779625412</v>
      </c>
      <c r="AA41" s="60">
        <f>AA40*$I$22</f>
        <v>106656.17862186575</v>
      </c>
      <c r="AB41" s="60">
        <f>AB40*$I$23</f>
        <v>63060.208970267653</v>
      </c>
      <c r="AC41" s="60">
        <f>AC40*$I$24</f>
        <v>86367.589672511793</v>
      </c>
      <c r="AD41" s="60">
        <f>AD40*$I$25</f>
        <v>52511.765909502632</v>
      </c>
      <c r="AE41" s="60">
        <f>AE40*$I$26</f>
        <v>229794.13386281655</v>
      </c>
      <c r="AF41" s="60">
        <f>AF40*$I$27</f>
        <v>106963.61610915417</v>
      </c>
      <c r="AG41" s="60">
        <f>AG40*$I$28</f>
        <v>87448</v>
      </c>
      <c r="AH41" s="59">
        <f>AH40*$I$21</f>
        <v>188115.5079208175</v>
      </c>
      <c r="AI41" s="59">
        <f>AI40*$I$22</f>
        <v>246219.17209675958</v>
      </c>
      <c r="AJ41" s="59">
        <f>AJ40*$I$23</f>
        <v>356452.69936076034</v>
      </c>
      <c r="AK41" s="59">
        <f>AK40*$I$24</f>
        <v>577929.70366713393</v>
      </c>
      <c r="AL41" s="59">
        <f>AL40*$I$25</f>
        <v>253364.12764769196</v>
      </c>
      <c r="AM41" s="59">
        <f>AM40*$I$26</f>
        <v>383284.20671777229</v>
      </c>
      <c r="AN41" s="59">
        <f>AN40*$I$27</f>
        <v>383480.35022639652</v>
      </c>
      <c r="AO41" s="59">
        <f>AO40*$I$28</f>
        <v>386404.8127500806</v>
      </c>
    </row>
    <row r="42" spans="1:41" s="9" customFormat="1" ht="13.8">
      <c r="B42" s="51"/>
      <c r="C42" s="51"/>
      <c r="D42" s="51"/>
      <c r="E42" s="51"/>
      <c r="F42" s="51"/>
      <c r="G42" s="51"/>
      <c r="H42" s="51"/>
      <c r="I42" s="51"/>
      <c r="J42" s="52"/>
      <c r="K42" s="52"/>
      <c r="L42" s="52"/>
      <c r="M42" s="52"/>
      <c r="N42" s="52"/>
      <c r="O42" s="52"/>
      <c r="P42" s="52"/>
      <c r="Q42" s="52"/>
      <c r="R42" s="51"/>
      <c r="S42" s="51"/>
      <c r="T42" s="51"/>
      <c r="U42" s="51"/>
      <c r="V42" s="51"/>
      <c r="W42" s="51"/>
      <c r="X42" s="51"/>
      <c r="Y42" s="51"/>
      <c r="Z42" s="52"/>
      <c r="AA42" s="52"/>
      <c r="AB42" s="52"/>
      <c r="AC42" s="52"/>
      <c r="AD42" s="52"/>
      <c r="AE42" s="52"/>
      <c r="AF42" s="52"/>
      <c r="AG42" s="52"/>
      <c r="AH42" s="51"/>
      <c r="AI42" s="51"/>
      <c r="AJ42" s="51"/>
      <c r="AK42" s="51"/>
      <c r="AL42" s="51"/>
      <c r="AM42" s="51"/>
      <c r="AN42" s="51"/>
      <c r="AO42" s="51"/>
    </row>
    <row r="43" spans="1:41" s="9" customFormat="1" ht="13.8">
      <c r="A43" s="9" t="s">
        <v>71</v>
      </c>
      <c r="B43" s="51"/>
      <c r="C43" s="51"/>
      <c r="D43" s="51"/>
      <c r="E43" s="51"/>
      <c r="F43" s="51"/>
      <c r="G43" s="51"/>
      <c r="H43" s="51"/>
      <c r="I43" s="51"/>
      <c r="J43" s="52"/>
      <c r="K43" s="52"/>
      <c r="L43" s="52"/>
      <c r="M43" s="52"/>
      <c r="N43" s="52"/>
      <c r="O43" s="52"/>
      <c r="P43" s="52"/>
      <c r="Q43" s="52"/>
      <c r="R43" s="51"/>
      <c r="S43" s="51"/>
      <c r="T43" s="51"/>
      <c r="U43" s="51"/>
      <c r="V43" s="51"/>
      <c r="W43" s="51"/>
      <c r="X43" s="51"/>
      <c r="Y43" s="51"/>
      <c r="Z43" s="52"/>
      <c r="AA43" s="52"/>
      <c r="AB43" s="52"/>
      <c r="AC43" s="52"/>
      <c r="AD43" s="52"/>
      <c r="AE43" s="52"/>
      <c r="AF43" s="52"/>
      <c r="AG43" s="52"/>
      <c r="AH43" s="51"/>
      <c r="AI43" s="51"/>
      <c r="AJ43" s="51"/>
      <c r="AK43" s="51"/>
      <c r="AL43" s="51"/>
      <c r="AM43" s="51"/>
      <c r="AN43" s="51"/>
      <c r="AO43" s="51"/>
    </row>
    <row r="44" spans="1:41" s="9" customFormat="1" ht="13.8">
      <c r="B44" s="53" t="s">
        <v>27</v>
      </c>
      <c r="C44" s="53" t="s">
        <v>28</v>
      </c>
      <c r="D44" s="53" t="s">
        <v>29</v>
      </c>
      <c r="E44" s="53" t="s">
        <v>30</v>
      </c>
      <c r="F44" s="53" t="s">
        <v>31</v>
      </c>
      <c r="G44" s="53" t="s">
        <v>32</v>
      </c>
      <c r="H44" s="53" t="s">
        <v>33</v>
      </c>
      <c r="I44" s="53" t="s">
        <v>34</v>
      </c>
      <c r="J44" s="54" t="s">
        <v>27</v>
      </c>
      <c r="K44" s="54" t="s">
        <v>28</v>
      </c>
      <c r="L44" s="54" t="s">
        <v>29</v>
      </c>
      <c r="M44" s="54" t="s">
        <v>30</v>
      </c>
      <c r="N44" s="54" t="s">
        <v>31</v>
      </c>
      <c r="O44" s="54" t="s">
        <v>32</v>
      </c>
      <c r="P44" s="54" t="s">
        <v>33</v>
      </c>
      <c r="Q44" s="54" t="s">
        <v>34</v>
      </c>
      <c r="R44" s="53" t="s">
        <v>104</v>
      </c>
      <c r="S44" s="53" t="s">
        <v>105</v>
      </c>
      <c r="T44" s="53" t="s">
        <v>106</v>
      </c>
      <c r="U44" s="53" t="s">
        <v>107</v>
      </c>
      <c r="V44" s="53" t="s">
        <v>108</v>
      </c>
      <c r="W44" s="53" t="s">
        <v>109</v>
      </c>
      <c r="X44" s="53" t="s">
        <v>110</v>
      </c>
      <c r="Y44" s="53" t="s">
        <v>111</v>
      </c>
      <c r="Z44" s="54" t="s">
        <v>27</v>
      </c>
      <c r="AA44" s="54" t="s">
        <v>28</v>
      </c>
      <c r="AB44" s="54" t="s">
        <v>29</v>
      </c>
      <c r="AC44" s="54" t="s">
        <v>30</v>
      </c>
      <c r="AD44" s="54" t="s">
        <v>31</v>
      </c>
      <c r="AE44" s="54" t="s">
        <v>32</v>
      </c>
      <c r="AF44" s="54" t="s">
        <v>33</v>
      </c>
      <c r="AG44" s="54" t="s">
        <v>34</v>
      </c>
      <c r="AH44" s="53" t="s">
        <v>27</v>
      </c>
      <c r="AI44" s="53" t="s">
        <v>28</v>
      </c>
      <c r="AJ44" s="53" t="s">
        <v>29</v>
      </c>
      <c r="AK44" s="53" t="s">
        <v>30</v>
      </c>
      <c r="AL44" s="53" t="s">
        <v>31</v>
      </c>
      <c r="AM44" s="53" t="s">
        <v>32</v>
      </c>
      <c r="AN44" s="53" t="s">
        <v>33</v>
      </c>
      <c r="AO44" s="53" t="s">
        <v>34</v>
      </c>
    </row>
    <row r="45" spans="1:41" s="9" customFormat="1" ht="13.8">
      <c r="A45" s="55" t="s">
        <v>82</v>
      </c>
      <c r="B45" s="56">
        <f>'[1]SD 4. Assets (RAB)'!D$16</f>
        <v>0</v>
      </c>
      <c r="C45" s="56">
        <f>'[1]SD 4. Assets (RAB)'!E$16</f>
        <v>0</v>
      </c>
      <c r="D45" s="56">
        <f>'[1]SD 4. Assets (RAB)'!F$16</f>
        <v>0</v>
      </c>
      <c r="E45" s="56">
        <f>'[1]SD 4. Assets (RAB)'!G$16</f>
        <v>0</v>
      </c>
      <c r="F45" s="56">
        <f>'[1]SD 4. Assets (RAB)'!H$16</f>
        <v>0</v>
      </c>
      <c r="G45" s="56">
        <f>'[1]SD 4. Assets (RAB)'!I$16</f>
        <v>-1412.4084927491538</v>
      </c>
      <c r="H45" s="56">
        <f>'[1]SD 4. Assets (RAB)'!J$16</f>
        <v>0</v>
      </c>
      <c r="I45" s="56">
        <f>'[1]SD 4. Assets (RAB)'!K$16</f>
        <v>0</v>
      </c>
      <c r="J45" s="57">
        <f>'[1]SD 4. Assets (RAB)'!L$16</f>
        <v>-223.73231501112147</v>
      </c>
      <c r="K45" s="57">
        <f>'[1]SD 4. Assets (RAB)'!M$16</f>
        <v>-1600.8548330673384</v>
      </c>
      <c r="L45" s="57">
        <f>'[1]SD 4. Assets (RAB)'!N$16</f>
        <v>-1888.3884116665738</v>
      </c>
      <c r="M45" s="57">
        <f>'[1]SD 4. Assets (RAB)'!O$16</f>
        <v>-4511.4712274759049</v>
      </c>
      <c r="N45" s="57">
        <f>'[1]SD 4. Assets (RAB)'!P$16</f>
        <v>-1758.6393981785809</v>
      </c>
      <c r="O45" s="57">
        <f>'[1]SD 4. Assets (RAB)'!Q$16</f>
        <v>-2604.7722883324286</v>
      </c>
      <c r="P45" s="57">
        <f>'[1]SD 4. Assets (RAB)'!R$16</f>
        <v>-10410.283561412934</v>
      </c>
      <c r="Q45" s="57">
        <f>'[1]SD 4. Assets (RAB)'!S$16</f>
        <v>-1847.6478514431958</v>
      </c>
      <c r="R45" s="56">
        <f>'[1]SD 4. Assets (RAB)'!T$16</f>
        <v>-1577</v>
      </c>
      <c r="S45" s="56">
        <f>'[1]SD 4. Assets (RAB)'!U$16</f>
        <v>-196.64699999999999</v>
      </c>
      <c r="T45" s="56">
        <f>'[1]SD 4. Assets (RAB)'!V$16</f>
        <v>-74</v>
      </c>
      <c r="U45" s="56">
        <f>'[1]SD 4. Assets (RAB)'!W$16</f>
        <v>-682.99099999999999</v>
      </c>
      <c r="V45" s="56">
        <f>'[1]SD 4. Assets (RAB)'!X$16</f>
        <v>-31.29</v>
      </c>
      <c r="W45" s="56">
        <f>'[1]SD 4. Assets (RAB)'!Y$16</f>
        <v>-624.12900000000002</v>
      </c>
      <c r="X45" s="56">
        <f>'[1]SD 4. Assets (RAB)'!Z$16</f>
        <v>-968</v>
      </c>
      <c r="Y45" s="56">
        <f>'[1]SD 4. Assets (RAB)'!AA$16</f>
        <v>-2110.2719999999999</v>
      </c>
      <c r="Z45" s="57">
        <f>'[1]SD 4. Assets (RAB)'!AB$16</f>
        <v>-2526</v>
      </c>
      <c r="AA45" s="57">
        <f>'[1]SD 4. Assets (RAB)'!AC$16</f>
        <v>-766</v>
      </c>
      <c r="AB45" s="57">
        <f>'[1]SD 4. Assets (RAB)'!AD$16</f>
        <v>-191</v>
      </c>
      <c r="AC45" s="57">
        <f>'[1]SD 4. Assets (RAB)'!AE$16</f>
        <v>-422</v>
      </c>
      <c r="AD45" s="57">
        <f>'[1]SD 4. Assets (RAB)'!AF$16</f>
        <v>0</v>
      </c>
      <c r="AE45" s="57">
        <f>'[1]SD 4. Assets (RAB)'!AG$16</f>
        <v>-584</v>
      </c>
      <c r="AF45" s="57">
        <f>'[1]SD 4. Assets (RAB)'!AH$16</f>
        <v>-40</v>
      </c>
      <c r="AG45" s="57">
        <f>'[1]SD 4. Assets (RAB)'!AI$16</f>
        <v>-238</v>
      </c>
      <c r="AH45" s="56">
        <f>'[1]SD 4. Assets (RAB)'!AJ$16</f>
        <v>-7968</v>
      </c>
      <c r="AI45" s="56">
        <f>'[1]SD 4. Assets (RAB)'!AK$16</f>
        <v>-4700</v>
      </c>
      <c r="AJ45" s="56">
        <f>'[1]SD 4. Assets (RAB)'!AL$16</f>
        <v>-5297</v>
      </c>
      <c r="AK45" s="56">
        <f>'[1]SD 4. Assets (RAB)'!AM$16</f>
        <v>-4009</v>
      </c>
      <c r="AL45" s="56">
        <f>'[1]SD 4. Assets (RAB)'!AN$16</f>
        <v>-6507.1375399999997</v>
      </c>
      <c r="AM45" s="56">
        <f>'[1]SD 4. Assets (RAB)'!AO$16</f>
        <v>-5073.42089999994</v>
      </c>
      <c r="AN45" s="56">
        <f>'[1]SD 4. Assets (RAB)'!AP$16</f>
        <v>-10815.91676999994</v>
      </c>
      <c r="AO45" s="56">
        <f>'[1]SD 4. Assets (RAB)'!AQ$16</f>
        <v>-5005.4340199999424</v>
      </c>
    </row>
    <row r="46" spans="1:41" s="9" customFormat="1" ht="13.8">
      <c r="A46" s="58" t="s">
        <v>70</v>
      </c>
      <c r="B46" s="61">
        <f>B45*$I$21</f>
        <v>0</v>
      </c>
      <c r="C46" s="61">
        <f>C45*$I$22</f>
        <v>0</v>
      </c>
      <c r="D46" s="61">
        <f>D45*$I$23</f>
        <v>0</v>
      </c>
      <c r="E46" s="61">
        <f>E45*$I$24</f>
        <v>0</v>
      </c>
      <c r="F46" s="61">
        <f>F45*$I$25</f>
        <v>0</v>
      </c>
      <c r="G46" s="61">
        <f>G45*$I$26</f>
        <v>-1460.825042316422</v>
      </c>
      <c r="H46" s="61">
        <f>H45*$I$27</f>
        <v>0</v>
      </c>
      <c r="I46" s="61">
        <f>I45*$I$28</f>
        <v>0</v>
      </c>
      <c r="J46" s="62">
        <f>J45*$I$21</f>
        <v>-259.74177390590643</v>
      </c>
      <c r="K46" s="62">
        <f>K45*$I$22</f>
        <v>-1744.5699297364579</v>
      </c>
      <c r="L46" s="62">
        <f>L45*$I$23</f>
        <v>-1997.3861999819851</v>
      </c>
      <c r="M46" s="62">
        <f>M45*$I$24</f>
        <v>-4745.4590336501733</v>
      </c>
      <c r="N46" s="62">
        <f>N45*$I$25</f>
        <v>-1851.6884967092863</v>
      </c>
      <c r="O46" s="62">
        <f>O45*$I$26</f>
        <v>-2694.0623819964944</v>
      </c>
      <c r="P46" s="62">
        <f>P45*$I$27</f>
        <v>-10574.653369392612</v>
      </c>
      <c r="Q46" s="62">
        <f>Q45*$I$28</f>
        <v>-1847.6478514431958</v>
      </c>
      <c r="R46" s="61">
        <f>R45*$R$20</f>
        <v>-1868.1310555142716</v>
      </c>
      <c r="S46" s="61">
        <f>S45*$R$21</f>
        <v>-217.63646952435647</v>
      </c>
      <c r="T46" s="61">
        <f>T45*$R$22</f>
        <v>-78.851100264962042</v>
      </c>
      <c r="U46" s="61">
        <f>U45*$R$23</f>
        <v>-719.40994083381111</v>
      </c>
      <c r="V46" s="61">
        <f>V45*$R$24</f>
        <v>-32.937367078426405</v>
      </c>
      <c r="W46" s="61">
        <f>W45*$R$25</f>
        <v>-648.39195991715758</v>
      </c>
      <c r="X46" s="61">
        <f>X45*$R$26</f>
        <v>-987.69829737393013</v>
      </c>
      <c r="Y46" s="61">
        <f>Y45*$R$27</f>
        <v>-2118.5043775916079</v>
      </c>
      <c r="Z46" s="62">
        <f>Z45*$I$21</f>
        <v>-2932.5567960699168</v>
      </c>
      <c r="AA46" s="62">
        <f>AA45*$I$22</f>
        <v>-834.7668624128861</v>
      </c>
      <c r="AB46" s="62">
        <f>AB45*$I$23</f>
        <v>-202.02452092992371</v>
      </c>
      <c r="AC46" s="62">
        <f>AC45*$I$24</f>
        <v>-443.88706282867867</v>
      </c>
      <c r="AD46" s="62">
        <f>AD45*$I$25</f>
        <v>0</v>
      </c>
      <c r="AE46" s="62">
        <f>AE45*$I$26</f>
        <v>-604.01918360902016</v>
      </c>
      <c r="AF46" s="62">
        <f>AF45*$I$27</f>
        <v>-40.631567073115804</v>
      </c>
      <c r="AG46" s="62">
        <f>AG45*$I$28</f>
        <v>-238</v>
      </c>
      <c r="AH46" s="61">
        <f>AH45*$I$21</f>
        <v>-9250.4404398594997</v>
      </c>
      <c r="AI46" s="61">
        <f>AI45*$I$22</f>
        <v>-5121.9376675464291</v>
      </c>
      <c r="AJ46" s="61">
        <f>AJ45*$I$23</f>
        <v>-5602.7428657895598</v>
      </c>
      <c r="AK46" s="61">
        <f>AK45*$I$24</f>
        <v>-4216.9270968724468</v>
      </c>
      <c r="AL46" s="61">
        <f>AL45*$I$25</f>
        <v>-6851.4282926917731</v>
      </c>
      <c r="AM46" s="61">
        <f>AM45*$I$26</f>
        <v>-5247.3348461008627</v>
      </c>
      <c r="AN46" s="61">
        <f>AN45*$I$27</f>
        <v>-10986.691192437263</v>
      </c>
      <c r="AO46" s="61">
        <f>AO45*$I$28</f>
        <v>-5005.4340199999424</v>
      </c>
    </row>
    <row r="47" spans="1:41" s="9" customFormat="1" ht="13.8">
      <c r="B47" s="51"/>
      <c r="C47" s="51"/>
      <c r="D47" s="51"/>
      <c r="E47" s="51"/>
      <c r="F47" s="51"/>
      <c r="G47" s="51"/>
      <c r="H47" s="51"/>
      <c r="I47" s="51"/>
      <c r="J47" s="52"/>
      <c r="K47" s="52"/>
      <c r="L47" s="52"/>
      <c r="M47" s="52"/>
      <c r="N47" s="52"/>
      <c r="O47" s="52"/>
      <c r="P47" s="52"/>
      <c r="Q47" s="52"/>
      <c r="R47" s="51"/>
      <c r="S47" s="51"/>
      <c r="T47" s="51"/>
      <c r="U47" s="51"/>
      <c r="V47" s="51"/>
      <c r="W47" s="51"/>
      <c r="X47" s="51"/>
      <c r="Y47" s="51"/>
      <c r="Z47" s="52"/>
      <c r="AA47" s="52"/>
      <c r="AB47" s="52"/>
      <c r="AC47" s="52"/>
      <c r="AD47" s="52"/>
      <c r="AE47" s="52"/>
      <c r="AF47" s="52"/>
      <c r="AG47" s="52"/>
      <c r="AH47" s="51"/>
      <c r="AI47" s="51"/>
      <c r="AJ47" s="51"/>
      <c r="AK47" s="51"/>
      <c r="AL47" s="51"/>
      <c r="AM47" s="51"/>
      <c r="AN47" s="51"/>
      <c r="AO47" s="51"/>
    </row>
    <row r="48" spans="1:41" s="9" customFormat="1" ht="13.8">
      <c r="A48" s="9" t="s">
        <v>83</v>
      </c>
      <c r="B48" s="51"/>
      <c r="C48" s="51"/>
      <c r="D48" s="51"/>
      <c r="E48" s="51"/>
      <c r="F48" s="51"/>
      <c r="G48" s="51"/>
      <c r="H48" s="51"/>
      <c r="I48" s="51"/>
      <c r="J48" s="52"/>
      <c r="K48" s="52"/>
      <c r="L48" s="52"/>
      <c r="M48" s="52"/>
      <c r="N48" s="52"/>
      <c r="O48" s="52"/>
      <c r="P48" s="52"/>
      <c r="Q48" s="52"/>
      <c r="R48" s="51"/>
      <c r="S48" s="51"/>
      <c r="T48" s="51"/>
      <c r="U48" s="51"/>
      <c r="V48" s="51"/>
      <c r="W48" s="51"/>
      <c r="X48" s="51"/>
      <c r="Y48" s="51"/>
      <c r="Z48" s="52"/>
      <c r="AA48" s="52"/>
      <c r="AB48" s="52"/>
      <c r="AC48" s="52"/>
      <c r="AD48" s="52"/>
      <c r="AE48" s="52"/>
      <c r="AF48" s="52"/>
      <c r="AG48" s="52"/>
      <c r="AH48" s="51"/>
      <c r="AI48" s="51"/>
      <c r="AJ48" s="51"/>
      <c r="AK48" s="51"/>
      <c r="AL48" s="51"/>
      <c r="AM48" s="51"/>
      <c r="AN48" s="51"/>
      <c r="AO48" s="51"/>
    </row>
    <row r="49" spans="1:41" s="9" customFormat="1" ht="13.8">
      <c r="B49" s="53" t="s">
        <v>27</v>
      </c>
      <c r="C49" s="53" t="s">
        <v>28</v>
      </c>
      <c r="D49" s="53" t="s">
        <v>29</v>
      </c>
      <c r="E49" s="53" t="s">
        <v>30</v>
      </c>
      <c r="F49" s="53" t="s">
        <v>31</v>
      </c>
      <c r="G49" s="53" t="s">
        <v>32</v>
      </c>
      <c r="H49" s="53" t="s">
        <v>33</v>
      </c>
      <c r="I49" s="53" t="s">
        <v>34</v>
      </c>
      <c r="J49" s="54" t="s">
        <v>27</v>
      </c>
      <c r="K49" s="54" t="s">
        <v>28</v>
      </c>
      <c r="L49" s="54" t="s">
        <v>29</v>
      </c>
      <c r="M49" s="54" t="s">
        <v>30</v>
      </c>
      <c r="N49" s="54" t="s">
        <v>31</v>
      </c>
      <c r="O49" s="54" t="s">
        <v>32</v>
      </c>
      <c r="P49" s="54" t="s">
        <v>33</v>
      </c>
      <c r="Q49" s="54" t="s">
        <v>34</v>
      </c>
      <c r="R49" s="53" t="s">
        <v>104</v>
      </c>
      <c r="S49" s="53" t="s">
        <v>105</v>
      </c>
      <c r="T49" s="53" t="s">
        <v>106</v>
      </c>
      <c r="U49" s="53" t="s">
        <v>107</v>
      </c>
      <c r="V49" s="53" t="s">
        <v>108</v>
      </c>
      <c r="W49" s="53" t="s">
        <v>109</v>
      </c>
      <c r="X49" s="53" t="s">
        <v>110</v>
      </c>
      <c r="Y49" s="53" t="s">
        <v>111</v>
      </c>
      <c r="Z49" s="54" t="s">
        <v>27</v>
      </c>
      <c r="AA49" s="54" t="s">
        <v>28</v>
      </c>
      <c r="AB49" s="54" t="s">
        <v>29</v>
      </c>
      <c r="AC49" s="54" t="s">
        <v>30</v>
      </c>
      <c r="AD49" s="54" t="s">
        <v>31</v>
      </c>
      <c r="AE49" s="54" t="s">
        <v>32</v>
      </c>
      <c r="AF49" s="54" t="s">
        <v>33</v>
      </c>
      <c r="AG49" s="54" t="s">
        <v>34</v>
      </c>
      <c r="AH49" s="53" t="s">
        <v>27</v>
      </c>
      <c r="AI49" s="53" t="s">
        <v>28</v>
      </c>
      <c r="AJ49" s="53" t="s">
        <v>29</v>
      </c>
      <c r="AK49" s="53" t="s">
        <v>30</v>
      </c>
      <c r="AL49" s="53" t="s">
        <v>31</v>
      </c>
      <c r="AM49" s="53" t="s">
        <v>32</v>
      </c>
      <c r="AN49" s="53" t="s">
        <v>33</v>
      </c>
      <c r="AO49" s="53" t="s">
        <v>34</v>
      </c>
    </row>
    <row r="50" spans="1:41" s="30" customFormat="1" ht="13.8">
      <c r="A50" s="58" t="s">
        <v>84</v>
      </c>
      <c r="B50" s="56">
        <f>'[1]SD 4. Assets (RAB)'!D$11</f>
        <v>972255.64715022582</v>
      </c>
      <c r="C50" s="56">
        <f>'[1]SD 4. Assets (RAB)'!E$11</f>
        <v>1044740.5017476069</v>
      </c>
      <c r="D50" s="56">
        <f>'[1]SD 4. Assets (RAB)'!F$11</f>
        <v>1100079.8938119845</v>
      </c>
      <c r="E50" s="56">
        <f>'[1]SD 4. Assets (RAB)'!G$11</f>
        <v>1260834.2322580481</v>
      </c>
      <c r="F50" s="56">
        <f>'[1]SD 4. Assets (RAB)'!H$11</f>
        <v>1296024.7339933619</v>
      </c>
      <c r="G50" s="56">
        <f>'[1]SD 4. Assets (RAB)'!I$11</f>
        <v>1293760.5719179104</v>
      </c>
      <c r="H50" s="56">
        <f>'[1]SD 4. Assets (RAB)'!J$11</f>
        <v>1369197.4383241083</v>
      </c>
      <c r="I50" s="56">
        <f>'[1]SD 4. Assets (RAB)'!K$11</f>
        <v>1639883.9410163155</v>
      </c>
      <c r="J50" s="57">
        <f>'[1]SD 4. Assets (RAB)'!L$11</f>
        <v>2795318.1219493221</v>
      </c>
      <c r="K50" s="57">
        <f>'[1]SD 4. Assets (RAB)'!M$11</f>
        <v>3017009.4821339566</v>
      </c>
      <c r="L50" s="57">
        <f>'[1]SD 4. Assets (RAB)'!N$11</f>
        <v>3239942.8772956673</v>
      </c>
      <c r="M50" s="57">
        <f>'[1]SD 4. Assets (RAB)'!O$11</f>
        <v>3896671.2113796426</v>
      </c>
      <c r="N50" s="57">
        <f>'[1]SD 4. Assets (RAB)'!P$11</f>
        <v>4477145.9514911911</v>
      </c>
      <c r="O50" s="57">
        <f>'[1]SD 4. Assets (RAB)'!Q$11</f>
        <v>4885968.4382494837</v>
      </c>
      <c r="P50" s="57">
        <f>'[1]SD 4. Assets (RAB)'!R$11</f>
        <v>5300209.6679892214</v>
      </c>
      <c r="Q50" s="57">
        <f>'[1]SD 4. Assets (RAB)'!S$11</f>
        <v>5604257.567900436</v>
      </c>
      <c r="R50" s="56">
        <f>'[1]SD 4. Assets (RAB)'!T$11</f>
        <v>1876932.2379999999</v>
      </c>
      <c r="S50" s="56">
        <f>'[1]SD 4. Assets (RAB)'!U$11</f>
        <v>1902983.2279999999</v>
      </c>
      <c r="T50" s="56">
        <f>'[1]SD 4. Assets (RAB)'!V$11</f>
        <v>1956232.1029999999</v>
      </c>
      <c r="U50" s="56">
        <f>'[1]SD 4. Assets (RAB)'!W$11</f>
        <v>2174199.409</v>
      </c>
      <c r="V50" s="56">
        <f>'[1]SD 4. Assets (RAB)'!X$11</f>
        <v>2188157.5580000002</v>
      </c>
      <c r="W50" s="56">
        <f>'[1]SD 4. Assets (RAB)'!Y$11</f>
        <v>2207940.7889999999</v>
      </c>
      <c r="X50" s="56">
        <f>'[1]SD 4. Assets (RAB)'!Z$11</f>
        <v>2257868.0639999998</v>
      </c>
      <c r="Y50" s="56">
        <f>'[1]SD 4. Assets (RAB)'!AA$11</f>
        <v>2328015.8689999999</v>
      </c>
      <c r="Z50" s="57">
        <f>'[1]SD 4. Assets (RAB)'!AB$11</f>
        <v>644385</v>
      </c>
      <c r="AA50" s="57">
        <f>'[1]SD 4. Assets (RAB)'!AC$11</f>
        <v>688408</v>
      </c>
      <c r="AB50" s="57">
        <f>'[1]SD 4. Assets (RAB)'!AD$11</f>
        <v>768149</v>
      </c>
      <c r="AC50" s="57">
        <f>'[1]SD 4. Assets (RAB)'!AE$11</f>
        <v>807625</v>
      </c>
      <c r="AD50" s="57">
        <f>'[1]SD 4. Assets (RAB)'!AF$11</f>
        <v>882445</v>
      </c>
      <c r="AE50" s="57">
        <f>'[1]SD 4. Assets (RAB)'!AG$11</f>
        <v>908141</v>
      </c>
      <c r="AF50" s="57">
        <f>'[1]SD 4. Assets (RAB)'!AH$11</f>
        <v>1105746</v>
      </c>
      <c r="AG50" s="57">
        <f>'[1]SD 4. Assets (RAB)'!AI$11</f>
        <v>1173828</v>
      </c>
      <c r="AH50" s="56">
        <f>'[1]SD 4. Assets (RAB)'!AJ$11</f>
        <v>3103905.2262627552</v>
      </c>
      <c r="AI50" s="56">
        <f>'[1]SD 4. Assets (RAB)'!AK$11</f>
        <v>3228843.6045614304</v>
      </c>
      <c r="AJ50" s="56">
        <f>'[1]SD 4. Assets (RAB)'!AL$11</f>
        <v>3397891.6045614304</v>
      </c>
      <c r="AK50" s="56">
        <f>'[1]SD 4. Assets (RAB)'!AM$11</f>
        <v>3735309.3228527359</v>
      </c>
      <c r="AL50" s="56">
        <f>'[1]SD 4. Assets (RAB)'!AN$11</f>
        <v>4217502.4880022118</v>
      </c>
      <c r="AM50" s="56">
        <f>'[1]SD 4. Assets (RAB)'!AO$11</f>
        <v>4394476.788326689</v>
      </c>
      <c r="AN50" s="56">
        <f>'[1]SD 4. Assets (RAB)'!AP$11</f>
        <v>4724751.8876781929</v>
      </c>
      <c r="AO50" s="56">
        <f>'[1]SD 4. Assets (RAB)'!AQ$11</f>
        <v>4981986.045157657</v>
      </c>
    </row>
    <row r="51" spans="1:41" s="9" customFormat="1" ht="13.8">
      <c r="A51" s="55" t="s">
        <v>85</v>
      </c>
      <c r="B51" s="56">
        <f>'[1]SD 4. Assets (RAB)'!D$13</f>
        <v>-45791.849417636906</v>
      </c>
      <c r="C51" s="56">
        <f>'[1]SD 4. Assets (RAB)'!E$13</f>
        <v>-50958.501088076984</v>
      </c>
      <c r="D51" s="56">
        <f>'[1]SD 4. Assets (RAB)'!F$13</f>
        <v>-48204.850280116312</v>
      </c>
      <c r="E51" s="56">
        <f>'[1]SD 4. Assets (RAB)'!G$13</f>
        <v>-55008.877124563965</v>
      </c>
      <c r="F51" s="56">
        <f>'[1]SD 4. Assets (RAB)'!H$13</f>
        <v>-60040.104570401381</v>
      </c>
      <c r="G51" s="56">
        <f>'[1]SD 4. Assets (RAB)'!I$13</f>
        <v>-63337.177692221783</v>
      </c>
      <c r="H51" s="56">
        <f>'[1]SD 4. Assets (RAB)'!J$13</f>
        <v>-66722.89939335885</v>
      </c>
      <c r="I51" s="56">
        <f>'[1]SD 4. Assets (RAB)'!K$13</f>
        <v>-73303.01352783374</v>
      </c>
      <c r="J51" s="57">
        <f>'[1]SD 4. Assets (RAB)'!L$13</f>
        <v>-132496.74622431587</v>
      </c>
      <c r="K51" s="57">
        <f>'[1]SD 4. Assets (RAB)'!M$13</f>
        <v>-140357.26629175912</v>
      </c>
      <c r="L51" s="57">
        <f>'[1]SD 4. Assets (RAB)'!N$13</f>
        <v>-156999.72982458232</v>
      </c>
      <c r="M51" s="57">
        <f>'[1]SD 4. Assets (RAB)'!O$13</f>
        <v>-182601.09296048834</v>
      </c>
      <c r="N51" s="57">
        <f>'[1]SD 4. Assets (RAB)'!P$13</f>
        <v>-191974.42283243482</v>
      </c>
      <c r="O51" s="57">
        <f>'[1]SD 4. Assets (RAB)'!Q$13</f>
        <v>-209895.4904502311</v>
      </c>
      <c r="P51" s="57">
        <f>'[1]SD 4. Assets (RAB)'!R$13</f>
        <v>-224992.70041557745</v>
      </c>
      <c r="Q51" s="57">
        <f>'[1]SD 4. Assets (RAB)'!S$13</f>
        <v>-212080.91622801078</v>
      </c>
      <c r="R51" s="56">
        <f>'[1]SD 4. Assets (RAB)'!T$13</f>
        <v>-86280.945999999996</v>
      </c>
      <c r="S51" s="56">
        <f>'[1]SD 4. Assets (RAB)'!U$13</f>
        <v>-91719.03</v>
      </c>
      <c r="T51" s="56">
        <f>'[1]SD 4. Assets (RAB)'!V$13</f>
        <v>-103392.598</v>
      </c>
      <c r="U51" s="56">
        <f>'[1]SD 4. Assets (RAB)'!W$13</f>
        <v>-107125.821</v>
      </c>
      <c r="V51" s="56">
        <f>'[1]SD 4. Assets (RAB)'!X$13</f>
        <v>-112873.439</v>
      </c>
      <c r="W51" s="56">
        <f>'[1]SD 4. Assets (RAB)'!Y$13</f>
        <v>-118888.912</v>
      </c>
      <c r="X51" s="56">
        <f>'[1]SD 4. Assets (RAB)'!Z$13</f>
        <v>-123748.05100000001</v>
      </c>
      <c r="Y51" s="56">
        <f>'[1]SD 4. Assets (RAB)'!AA$13</f>
        <v>-129632.00900000001</v>
      </c>
      <c r="Z51" s="57">
        <f>'[1]SD 4. Assets (RAB)'!AB$13</f>
        <v>-34117</v>
      </c>
      <c r="AA51" s="57">
        <f>'[1]SD 4. Assets (RAB)'!AC$13</f>
        <v>-33914</v>
      </c>
      <c r="AB51" s="57">
        <f>'[1]SD 4. Assets (RAB)'!AD$13</f>
        <v>-37777</v>
      </c>
      <c r="AC51" s="57">
        <f>'[1]SD 4. Assets (RAB)'!AE$13</f>
        <v>-41311</v>
      </c>
      <c r="AD51" s="57">
        <f>'[1]SD 4. Assets (RAB)'!AF$13</f>
        <v>-49841</v>
      </c>
      <c r="AE51" s="57">
        <f>'[1]SD 4. Assets (RAB)'!AG$13</f>
        <v>-54231</v>
      </c>
      <c r="AF51" s="57">
        <f>'[1]SD 4. Assets (RAB)'!AH$13</f>
        <v>-54880</v>
      </c>
      <c r="AG51" s="57">
        <f>'[1]SD 4. Assets (RAB)'!AI$13</f>
        <v>-54578</v>
      </c>
      <c r="AH51" s="56">
        <f>'[1]SD 4. Assets (RAB)'!AJ$13</f>
        <v>-121720.69285763716</v>
      </c>
      <c r="AI51" s="56">
        <f>'[1]SD 4. Assets (RAB)'!AK$13</f>
        <v>-130837</v>
      </c>
      <c r="AJ51" s="56">
        <f>'[1]SD 4. Assets (RAB)'!AL$13</f>
        <v>-138414</v>
      </c>
      <c r="AK51" s="56">
        <f>'[1]SD 4. Assets (RAB)'!AM$13</f>
        <v>-155347.27373057668</v>
      </c>
      <c r="AL51" s="56">
        <f>'[1]SD 4. Assets (RAB)'!AN$13</f>
        <v>-178956.02871101134</v>
      </c>
      <c r="AM51" s="56">
        <f>'[1]SD 4. Assets (RAB)'!AO$13</f>
        <v>-181714.94605466677</v>
      </c>
      <c r="AN51" s="56">
        <f>'[1]SD 4. Assets (RAB)'!AP$13</f>
        <v>-184338.2857749275</v>
      </c>
      <c r="AO51" s="56">
        <f>'[1]SD 4. Assets (RAB)'!AQ$13</f>
        <v>-199415.56154466461</v>
      </c>
    </row>
    <row r="52" spans="1:41" s="9" customFormat="1" ht="13.8">
      <c r="A52" s="58" t="s">
        <v>73</v>
      </c>
      <c r="B52" s="63">
        <f>B51/B50</f>
        <v>-4.7098568727121502E-2</v>
      </c>
      <c r="C52" s="63">
        <f t="shared" ref="C52:I52" si="7">C51/C50</f>
        <v>-4.8776228166549793E-2</v>
      </c>
      <c r="D52" s="63">
        <f t="shared" si="7"/>
        <v>-4.3819408527754657E-2</v>
      </c>
      <c r="E52" s="63">
        <f t="shared" si="7"/>
        <v>-4.3628952733974942E-2</v>
      </c>
      <c r="F52" s="63">
        <f t="shared" si="7"/>
        <v>-4.632635704829758E-2</v>
      </c>
      <c r="G52" s="63">
        <f t="shared" si="7"/>
        <v>-4.8955872567927161E-2</v>
      </c>
      <c r="H52" s="63">
        <f t="shared" si="7"/>
        <v>-4.8731393680539886E-2</v>
      </c>
      <c r="I52" s="63">
        <f t="shared" si="7"/>
        <v>-4.4700122791863132E-2</v>
      </c>
      <c r="J52" s="64">
        <f>J51/J50</f>
        <v>-4.7399523218458917E-2</v>
      </c>
      <c r="K52" s="64">
        <f t="shared" ref="K52:Q52" si="8">K51/K50</f>
        <v>-4.6521983813084748E-2</v>
      </c>
      <c r="L52" s="64">
        <f t="shared" si="8"/>
        <v>-4.8457561065282637E-2</v>
      </c>
      <c r="M52" s="64">
        <f t="shared" si="8"/>
        <v>-4.6860790417017809E-2</v>
      </c>
      <c r="N52" s="64">
        <f t="shared" si="8"/>
        <v>-4.287875019318823E-2</v>
      </c>
      <c r="O52" s="64">
        <f t="shared" si="8"/>
        <v>-4.2958830598879436E-2</v>
      </c>
      <c r="P52" s="64">
        <f t="shared" si="8"/>
        <v>-4.2449773595642407E-2</v>
      </c>
      <c r="Q52" s="64">
        <f t="shared" si="8"/>
        <v>-3.7842821044262641E-2</v>
      </c>
      <c r="R52" s="63">
        <f>R51/R50</f>
        <v>-4.596913210459759E-2</v>
      </c>
      <c r="S52" s="63">
        <f t="shared" ref="S52:X52" si="9">S51/S50</f>
        <v>-4.8197497828919383E-2</v>
      </c>
      <c r="T52" s="63">
        <f t="shared" si="9"/>
        <v>-5.285292979367899E-2</v>
      </c>
      <c r="U52" s="63">
        <f t="shared" si="9"/>
        <v>-4.9271387231804735E-2</v>
      </c>
      <c r="V52" s="63">
        <f t="shared" si="9"/>
        <v>-5.1583780421720432E-2</v>
      </c>
      <c r="W52" s="63">
        <f>W51/W50</f>
        <v>-5.3846059908991523E-2</v>
      </c>
      <c r="X52" s="63">
        <f t="shared" si="9"/>
        <v>-5.4807476562988414E-2</v>
      </c>
      <c r="Y52" s="63">
        <f>Y51/Y50</f>
        <v>-5.5683473092339134E-2</v>
      </c>
      <c r="Z52" s="64">
        <f>Z51/Z50</f>
        <v>-5.2945056138799011E-2</v>
      </c>
      <c r="AA52" s="64">
        <f t="shared" ref="AA52:AF52" si="10">AA51/AA50</f>
        <v>-4.9264389722373944E-2</v>
      </c>
      <c r="AB52" s="64">
        <f t="shared" si="10"/>
        <v>-4.917926079445524E-2</v>
      </c>
      <c r="AC52" s="64">
        <f t="shared" si="10"/>
        <v>-5.1151214982200897E-2</v>
      </c>
      <c r="AD52" s="64">
        <f t="shared" si="10"/>
        <v>-5.648057386012726E-2</v>
      </c>
      <c r="AE52" s="64">
        <f t="shared" si="10"/>
        <v>-5.9716497768518326E-2</v>
      </c>
      <c r="AF52" s="64">
        <f t="shared" si="10"/>
        <v>-4.9631651391910982E-2</v>
      </c>
      <c r="AG52" s="64">
        <f>AG51/AG50</f>
        <v>-4.6495738728331577E-2</v>
      </c>
      <c r="AH52" s="63">
        <f>AH51/AH50</f>
        <v>-3.9215338093358761E-2</v>
      </c>
      <c r="AI52" s="63">
        <f t="shared" ref="AI52:AO52" si="11">AI51/AI50</f>
        <v>-4.0521318473017653E-2</v>
      </c>
      <c r="AJ52" s="63">
        <f t="shared" si="11"/>
        <v>-4.0735260599304858E-2</v>
      </c>
      <c r="AK52" s="63">
        <f t="shared" si="11"/>
        <v>-4.1588864616956177E-2</v>
      </c>
      <c r="AL52" s="63">
        <f t="shared" si="11"/>
        <v>-4.2431754153103296E-2</v>
      </c>
      <c r="AM52" s="63">
        <f t="shared" si="11"/>
        <v>-4.1350757964490115E-2</v>
      </c>
      <c r="AN52" s="63">
        <f t="shared" si="11"/>
        <v>-3.9015442536923101E-2</v>
      </c>
      <c r="AO52" s="63">
        <f t="shared" si="11"/>
        <v>-4.0027322384511822E-2</v>
      </c>
    </row>
    <row r="53" spans="1:41" s="9" customFormat="1" ht="13.8">
      <c r="A53" s="58" t="s">
        <v>72</v>
      </c>
      <c r="B53" s="65">
        <f>AVERAGE(B52:I52)</f>
        <v>-4.6504613030503579E-2</v>
      </c>
      <c r="C53" s="61"/>
      <c r="D53" s="61"/>
      <c r="E53" s="61"/>
      <c r="F53" s="61"/>
      <c r="G53" s="61"/>
      <c r="H53" s="61"/>
      <c r="I53" s="61"/>
      <c r="J53" s="66">
        <f>AVERAGE(J52:Q52)</f>
        <v>-4.4421254243227098E-2</v>
      </c>
      <c r="K53" s="62"/>
      <c r="L53" s="62"/>
      <c r="M53" s="62"/>
      <c r="N53" s="62"/>
      <c r="O53" s="62"/>
      <c r="P53" s="62"/>
      <c r="Q53" s="62"/>
      <c r="R53" s="65">
        <f>AVERAGE(R52:Y52)</f>
        <v>-5.1526467118130019E-2</v>
      </c>
      <c r="S53" s="61"/>
      <c r="T53" s="61"/>
      <c r="U53" s="61"/>
      <c r="V53" s="61"/>
      <c r="W53" s="61"/>
      <c r="X53" s="61"/>
      <c r="Y53" s="61"/>
      <c r="Z53" s="67">
        <f>AVERAGE(Z52:AG52)</f>
        <v>-5.1858047923339659E-2</v>
      </c>
      <c r="AA53" s="62"/>
      <c r="AB53" s="62"/>
      <c r="AC53" s="62"/>
      <c r="AD53" s="62"/>
      <c r="AE53" s="62"/>
      <c r="AF53" s="62"/>
      <c r="AG53" s="62"/>
      <c r="AH53" s="68">
        <f>AVERAGE(AH52:AO52)</f>
        <v>-4.0610757352708228E-2</v>
      </c>
      <c r="AI53" s="61"/>
      <c r="AJ53" s="61"/>
      <c r="AK53" s="61"/>
      <c r="AL53" s="61"/>
      <c r="AM53" s="61"/>
      <c r="AN53" s="61"/>
      <c r="AO53" s="61"/>
    </row>
    <row r="54" spans="1:41" s="9" customFormat="1" ht="13.8">
      <c r="B54" s="51"/>
      <c r="C54" s="51"/>
      <c r="D54" s="51"/>
      <c r="E54" s="51"/>
      <c r="F54" s="51"/>
      <c r="G54" s="51"/>
      <c r="H54" s="51"/>
      <c r="I54" s="51"/>
      <c r="J54" s="52"/>
      <c r="K54" s="52"/>
      <c r="L54" s="52"/>
      <c r="M54" s="52"/>
      <c r="N54" s="52"/>
      <c r="O54" s="52"/>
      <c r="P54" s="52"/>
      <c r="Q54" s="52"/>
      <c r="R54" s="51"/>
      <c r="S54" s="51"/>
      <c r="T54" s="51"/>
      <c r="U54" s="51"/>
      <c r="V54" s="51"/>
      <c r="W54" s="51"/>
      <c r="X54" s="51"/>
      <c r="Y54" s="51"/>
      <c r="Z54" s="52"/>
      <c r="AA54" s="52"/>
      <c r="AB54" s="52"/>
      <c r="AC54" s="52"/>
      <c r="AD54" s="52"/>
      <c r="AE54" s="52"/>
      <c r="AF54" s="52"/>
      <c r="AG54" s="52"/>
      <c r="AH54" s="51"/>
      <c r="AI54" s="51"/>
      <c r="AJ54" s="51"/>
      <c r="AK54" s="51"/>
      <c r="AL54" s="51"/>
      <c r="AM54" s="51"/>
      <c r="AN54" s="51"/>
      <c r="AO54" s="51"/>
    </row>
    <row r="55" spans="1:41" s="9" customFormat="1" ht="13.8">
      <c r="B55" s="51"/>
      <c r="C55" s="51"/>
      <c r="D55" s="51"/>
      <c r="E55" s="51"/>
      <c r="F55" s="51"/>
      <c r="G55" s="51"/>
      <c r="H55" s="51"/>
      <c r="I55" s="51"/>
      <c r="J55" s="52"/>
      <c r="K55" s="52"/>
      <c r="L55" s="52"/>
      <c r="M55" s="52"/>
      <c r="N55" s="52"/>
      <c r="O55" s="52"/>
      <c r="P55" s="52"/>
      <c r="Q55" s="52"/>
      <c r="R55" s="51"/>
      <c r="S55" s="51"/>
      <c r="T55" s="51"/>
      <c r="U55" s="51"/>
      <c r="V55" s="51"/>
      <c r="W55" s="51"/>
      <c r="X55" s="51"/>
      <c r="Y55" s="51"/>
      <c r="Z55" s="52"/>
      <c r="AA55" s="52"/>
      <c r="AB55" s="52"/>
      <c r="AC55" s="52"/>
      <c r="AD55" s="52"/>
      <c r="AE55" s="52"/>
      <c r="AF55" s="52"/>
      <c r="AG55" s="52"/>
      <c r="AH55" s="51"/>
      <c r="AI55" s="51"/>
      <c r="AJ55" s="51"/>
      <c r="AK55" s="51"/>
      <c r="AL55" s="51"/>
      <c r="AM55" s="51"/>
      <c r="AN55" s="51"/>
      <c r="AO55" s="51"/>
    </row>
    <row r="56" spans="1:41" s="9" customFormat="1">
      <c r="A56" s="26" t="s">
        <v>74</v>
      </c>
      <c r="B56" s="51"/>
      <c r="C56" s="51"/>
      <c r="D56" s="51"/>
      <c r="E56" s="51"/>
      <c r="F56" s="51"/>
      <c r="G56" s="51"/>
      <c r="H56" s="51"/>
      <c r="I56" s="51"/>
      <c r="J56" s="52"/>
      <c r="K56" s="52"/>
      <c r="L56" s="52"/>
      <c r="M56" s="52"/>
      <c r="N56" s="52"/>
      <c r="O56" s="52"/>
      <c r="P56" s="52"/>
      <c r="Q56" s="52"/>
      <c r="R56" s="51"/>
      <c r="S56" s="51"/>
      <c r="T56" s="51"/>
      <c r="U56" s="51"/>
      <c r="V56" s="51"/>
      <c r="W56" s="51"/>
      <c r="X56" s="51"/>
      <c r="Y56" s="51"/>
      <c r="Z56" s="52"/>
      <c r="AA56" s="52"/>
      <c r="AB56" s="52"/>
      <c r="AC56" s="52"/>
      <c r="AD56" s="52"/>
      <c r="AE56" s="52"/>
      <c r="AF56" s="52"/>
      <c r="AG56" s="52"/>
      <c r="AH56" s="51"/>
      <c r="AI56" s="51"/>
      <c r="AJ56" s="51"/>
      <c r="AK56" s="51"/>
      <c r="AL56" s="51"/>
      <c r="AM56" s="51"/>
      <c r="AN56" s="51"/>
      <c r="AO56" s="51"/>
    </row>
    <row r="57" spans="1:41" s="9" customFormat="1" ht="13.8">
      <c r="B57" s="53" t="s">
        <v>27</v>
      </c>
      <c r="C57" s="53" t="s">
        <v>28</v>
      </c>
      <c r="D57" s="53" t="s">
        <v>29</v>
      </c>
      <c r="E57" s="53" t="s">
        <v>30</v>
      </c>
      <c r="F57" s="53" t="s">
        <v>31</v>
      </c>
      <c r="G57" s="53" t="s">
        <v>32</v>
      </c>
      <c r="H57" s="53" t="s">
        <v>33</v>
      </c>
      <c r="I57" s="53" t="s">
        <v>34</v>
      </c>
      <c r="J57" s="54" t="s">
        <v>27</v>
      </c>
      <c r="K57" s="54" t="s">
        <v>28</v>
      </c>
      <c r="L57" s="54" t="s">
        <v>29</v>
      </c>
      <c r="M57" s="54" t="s">
        <v>30</v>
      </c>
      <c r="N57" s="54" t="s">
        <v>31</v>
      </c>
      <c r="O57" s="54" t="s">
        <v>32</v>
      </c>
      <c r="P57" s="54" t="s">
        <v>33</v>
      </c>
      <c r="Q57" s="54" t="s">
        <v>34</v>
      </c>
      <c r="R57" s="53" t="s">
        <v>104</v>
      </c>
      <c r="S57" s="53" t="s">
        <v>105</v>
      </c>
      <c r="T57" s="53" t="s">
        <v>106</v>
      </c>
      <c r="U57" s="53" t="s">
        <v>107</v>
      </c>
      <c r="V57" s="53" t="s">
        <v>108</v>
      </c>
      <c r="W57" s="53" t="s">
        <v>109</v>
      </c>
      <c r="X57" s="53" t="s">
        <v>110</v>
      </c>
      <c r="Y57" s="53" t="s">
        <v>111</v>
      </c>
      <c r="Z57" s="54" t="s">
        <v>27</v>
      </c>
      <c r="AA57" s="54" t="s">
        <v>28</v>
      </c>
      <c r="AB57" s="54" t="s">
        <v>29</v>
      </c>
      <c r="AC57" s="54" t="s">
        <v>30</v>
      </c>
      <c r="AD57" s="54" t="s">
        <v>31</v>
      </c>
      <c r="AE57" s="54" t="s">
        <v>32</v>
      </c>
      <c r="AF57" s="54" t="s">
        <v>33</v>
      </c>
      <c r="AG57" s="54" t="s">
        <v>34</v>
      </c>
      <c r="AH57" s="53" t="s">
        <v>27</v>
      </c>
      <c r="AI57" s="53" t="s">
        <v>28</v>
      </c>
      <c r="AJ57" s="53" t="s">
        <v>29</v>
      </c>
      <c r="AK57" s="53" t="s">
        <v>30</v>
      </c>
      <c r="AL57" s="53" t="s">
        <v>31</v>
      </c>
      <c r="AM57" s="53" t="s">
        <v>32</v>
      </c>
      <c r="AN57" s="53" t="s">
        <v>33</v>
      </c>
      <c r="AO57" s="53" t="s">
        <v>34</v>
      </c>
    </row>
    <row r="58" spans="1:41" s="9" customFormat="1" ht="13.8">
      <c r="A58" s="55" t="s">
        <v>75</v>
      </c>
      <c r="B58" s="59">
        <f>(C58-C41+ABS(C46))/(1-ABS($B$53))</f>
        <v>1312506.7217974057</v>
      </c>
      <c r="C58" s="59">
        <f t="shared" ref="C58:G58" si="12">(D58-D41+ABS(D46))/(1-ABS($B$53))</f>
        <v>1339569.6880356264</v>
      </c>
      <c r="D58" s="59">
        <f t="shared" si="12"/>
        <v>1448934.5748594508</v>
      </c>
      <c r="E58" s="59">
        <f t="shared" si="12"/>
        <v>1443724.0295934533</v>
      </c>
      <c r="F58" s="59">
        <f t="shared" si="12"/>
        <v>1398006.3086513716</v>
      </c>
      <c r="G58" s="59">
        <f t="shared" si="12"/>
        <v>1431920.0400112194</v>
      </c>
      <c r="H58" s="59">
        <f>(I58-I41+ABS(I46))/(1-ABS($B$53))</f>
        <v>1686027.1020922954</v>
      </c>
      <c r="I58" s="59">
        <f>'[1]SD 4. Assets (RAB)'!$K$17</f>
        <v>1785902.9188331054</v>
      </c>
      <c r="J58" s="60">
        <f>(K58-K41+ABS(K46))/(1-ABS($J$53))</f>
        <v>3873422.1270031612</v>
      </c>
      <c r="K58" s="60">
        <f t="shared" ref="K58:P58" si="13">(L58-L41+ABS(L46))/(1-ABS($J$53))</f>
        <v>3979219.5785392877</v>
      </c>
      <c r="L58" s="60">
        <f t="shared" si="13"/>
        <v>4517794.9423464155</v>
      </c>
      <c r="M58" s="60">
        <f t="shared" si="13"/>
        <v>5018682.1786022773</v>
      </c>
      <c r="N58" s="60">
        <f t="shared" si="13"/>
        <v>5292185.6372628137</v>
      </c>
      <c r="O58" s="60">
        <f t="shared" si="13"/>
        <v>5534183.3269510334</v>
      </c>
      <c r="P58" s="60">
        <f t="shared" si="13"/>
        <v>5789604.6996396082</v>
      </c>
      <c r="Q58" s="60">
        <f>'[1]SD 4. Assets (RAB)'!$S$17</f>
        <v>6034754.5599845648</v>
      </c>
      <c r="R58" s="59">
        <f>(S58-S41+ABS(S46))/(1-ABS($R$53))</f>
        <v>2560598.7782219895</v>
      </c>
      <c r="S58" s="59">
        <f t="shared" ref="S58:X58" si="14">(T58-T41+ABS(T46))/(1-ABS($R$53))</f>
        <v>2518871.4605727997</v>
      </c>
      <c r="T58" s="59">
        <f t="shared" si="14"/>
        <v>2505301.6797630861</v>
      </c>
      <c r="U58" s="59">
        <f t="shared" si="14"/>
        <v>2419356.9005515571</v>
      </c>
      <c r="V58" s="59">
        <f t="shared" si="14"/>
        <v>2385771.9847014425</v>
      </c>
      <c r="W58" s="59">
        <f t="shared" si="14"/>
        <v>2377323.8207617034</v>
      </c>
      <c r="X58" s="59">
        <f t="shared" si="14"/>
        <v>2381172.5679985844</v>
      </c>
      <c r="Y58" s="59">
        <f>'[1]SD 4. Assets (RAB)'!$AA$17*R27</f>
        <v>2423099.3739961088</v>
      </c>
      <c r="Z58" s="60">
        <f t="shared" ref="Z58:AF58" si="15">(AA58-AA41+ABS(AA46))/(1-ABS($Z$53))</f>
        <v>873898.01554690883</v>
      </c>
      <c r="AA58" s="60">
        <f t="shared" si="15"/>
        <v>934400.78213601862</v>
      </c>
      <c r="AB58" s="60">
        <f t="shared" si="15"/>
        <v>948802.76604574069</v>
      </c>
      <c r="AC58" s="60">
        <f t="shared" si="15"/>
        <v>985523.40934402659</v>
      </c>
      <c r="AD58" s="60">
        <f t="shared" si="15"/>
        <v>986927.85506219359</v>
      </c>
      <c r="AE58" s="60">
        <f t="shared" si="15"/>
        <v>1164937.8177367069</v>
      </c>
      <c r="AF58" s="60">
        <f t="shared" si="15"/>
        <v>1211449.4010988872</v>
      </c>
      <c r="AG58" s="60">
        <f>'[1]SD 4. Assets (RAB)'!$AI$17</f>
        <v>1235836</v>
      </c>
      <c r="AH58" s="59">
        <f>(AI58-AI41+ABS(AI46))/(1-ABS($AH$53))</f>
        <v>4043580.0629031449</v>
      </c>
      <c r="AI58" s="59">
        <f t="shared" ref="AI58:AK58" si="16">(AJ58-AJ41+ABS(AJ46))/(1-ABS($AH$53))</f>
        <v>4120464.4485615497</v>
      </c>
      <c r="AJ58" s="59">
        <f t="shared" si="16"/>
        <v>4303979.2231555264</v>
      </c>
      <c r="AK58" s="59">
        <f t="shared" si="16"/>
        <v>4702904.1438431209</v>
      </c>
      <c r="AL58" s="59">
        <f>(AM58-AM41+ABS(AM46))/(1-ABS($AH$53))</f>
        <v>4758428.3441594625</v>
      </c>
      <c r="AM58" s="59">
        <f>(AN58-AN41+ABS(AN46))/(1-ABS($AH$53))</f>
        <v>4943221.8371662246</v>
      </c>
      <c r="AN58" s="59">
        <f>(AO58-AO41+ABS(AO46))/(1-ABS($AH$53))</f>
        <v>5114967.5136304181</v>
      </c>
      <c r="AO58" s="59">
        <f>'[1]SD 4. Assets (RAB)'!$AQ$17</f>
        <v>5288644.1877974691</v>
      </c>
    </row>
    <row r="59" spans="1:41" s="9" customFormat="1" ht="13.8"/>
    <row r="60" spans="1:41" s="9" customFormat="1" ht="13.8"/>
    <row r="61" spans="1:41" s="9" customFormat="1" ht="13.8"/>
    <row r="62" spans="1:41" s="9" customFormat="1" ht="13.8"/>
    <row r="63" spans="1:41" s="9" customFormat="1" ht="13.8"/>
    <row r="64" spans="1:41" s="9" customFormat="1" ht="13.8"/>
    <row r="65" s="9" customFormat="1" ht="13.8"/>
    <row r="66" s="9" customFormat="1" ht="13.8"/>
    <row r="67" s="9" customFormat="1" ht="13.8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O73"/>
  <sheetViews>
    <sheetView workbookViewId="0">
      <selection activeCell="H9" sqref="H9"/>
    </sheetView>
  </sheetViews>
  <sheetFormatPr defaultRowHeight="14.4"/>
  <cols>
    <col min="1" max="1" width="10.88671875" style="9" customWidth="1"/>
    <col min="2" max="2" width="16.5546875" style="9" customWidth="1"/>
    <col min="3" max="7" width="12.6640625" style="9" customWidth="1"/>
    <col min="11" max="16" width="10.6640625" customWidth="1"/>
    <col min="19" max="24" width="10.6640625" customWidth="1"/>
    <col min="26" max="26" width="22" customWidth="1"/>
    <col min="27" max="32" width="10.6640625" customWidth="1"/>
    <col min="35" max="40" width="10.6640625" customWidth="1"/>
    <col min="54" max="54" width="21.5546875" customWidth="1"/>
    <col min="55" max="55" width="11.33203125" customWidth="1"/>
    <col min="58" max="58" width="16.109375" customWidth="1"/>
    <col min="63" max="63" width="22" customWidth="1"/>
    <col min="105" max="105" width="10.44140625" customWidth="1"/>
  </cols>
  <sheetData>
    <row r="1" spans="1:67">
      <c r="A1" s="8" t="s">
        <v>122</v>
      </c>
      <c r="J1" s="25"/>
      <c r="K1" s="9"/>
      <c r="L1" s="9"/>
      <c r="M1" s="9"/>
      <c r="N1" s="9"/>
      <c r="O1" s="9"/>
      <c r="P1" s="9"/>
      <c r="Q1" s="9"/>
      <c r="R1" s="25"/>
      <c r="S1" s="9"/>
      <c r="T1" s="9"/>
      <c r="U1" s="9"/>
      <c r="V1" s="9"/>
      <c r="W1" s="9"/>
      <c r="X1" s="9"/>
      <c r="Y1" s="9"/>
      <c r="Z1" s="30"/>
      <c r="AA1" s="30"/>
      <c r="AB1" s="30"/>
      <c r="AC1" s="30"/>
      <c r="AD1" s="30"/>
      <c r="AE1" s="30"/>
      <c r="AF1" s="30"/>
      <c r="AG1" s="30"/>
      <c r="AH1" s="25"/>
      <c r="AI1" s="9"/>
      <c r="AJ1" s="9"/>
      <c r="AK1" s="9"/>
      <c r="AL1" s="9"/>
      <c r="AM1" s="9"/>
      <c r="AN1" s="9"/>
      <c r="AO1" s="9"/>
      <c r="AP1" s="25"/>
      <c r="AQ1" s="8" t="s">
        <v>60</v>
      </c>
      <c r="AR1" s="9"/>
      <c r="AS1" s="9"/>
      <c r="AT1" s="9"/>
      <c r="AU1" s="9"/>
      <c r="AV1" s="25"/>
      <c r="AW1" s="8" t="s">
        <v>60</v>
      </c>
      <c r="AX1" s="9"/>
      <c r="AY1" s="9"/>
      <c r="AZ1" s="30"/>
      <c r="BA1" s="30"/>
      <c r="BB1" s="30"/>
      <c r="BC1" s="31" t="s">
        <v>60</v>
      </c>
      <c r="BD1" s="30"/>
      <c r="BE1" s="30"/>
      <c r="BF1" s="30"/>
      <c r="BG1" s="30"/>
      <c r="BH1" s="35"/>
      <c r="BI1" s="31" t="s">
        <v>60</v>
      </c>
      <c r="BJ1" s="30"/>
      <c r="BK1" s="7"/>
      <c r="BL1" s="31" t="s">
        <v>60</v>
      </c>
      <c r="BM1" s="7"/>
      <c r="BN1" s="7"/>
      <c r="BO1" s="9"/>
    </row>
    <row r="2" spans="1:67">
      <c r="J2" s="25"/>
      <c r="K2" s="9"/>
      <c r="L2" s="9"/>
      <c r="M2" s="9"/>
      <c r="N2" s="9"/>
      <c r="O2" s="9"/>
      <c r="P2" s="9"/>
      <c r="Q2" s="9"/>
      <c r="R2" s="25"/>
      <c r="S2" s="9"/>
      <c r="T2" s="9"/>
      <c r="U2" s="9"/>
      <c r="V2" s="9"/>
      <c r="W2" s="9"/>
      <c r="X2" s="9"/>
      <c r="Y2" s="9"/>
      <c r="Z2" s="30"/>
      <c r="AA2" s="30"/>
      <c r="AB2" s="30"/>
      <c r="AC2" s="30"/>
      <c r="AD2" s="30"/>
      <c r="AE2" s="30"/>
      <c r="AF2" s="30"/>
      <c r="AG2" s="30"/>
      <c r="AH2" s="25"/>
      <c r="AI2" s="9"/>
      <c r="AJ2" s="9"/>
      <c r="AK2" s="9"/>
      <c r="AL2" s="9"/>
      <c r="AM2" s="9"/>
      <c r="AN2" s="9"/>
      <c r="AO2" s="9"/>
      <c r="AP2" s="25"/>
      <c r="AQ2" s="9" t="s">
        <v>51</v>
      </c>
      <c r="AR2" s="9" t="s">
        <v>52</v>
      </c>
      <c r="AS2" s="9" t="s">
        <v>61</v>
      </c>
      <c r="AT2" s="9"/>
      <c r="AU2" s="9"/>
      <c r="AV2" s="25"/>
      <c r="AW2" s="9" t="s">
        <v>51</v>
      </c>
      <c r="AX2" s="9" t="s">
        <v>52</v>
      </c>
      <c r="AY2" s="8" t="s">
        <v>61</v>
      </c>
      <c r="AZ2" s="30"/>
      <c r="BA2" s="30"/>
      <c r="BB2" s="30"/>
      <c r="BC2" s="30" t="s">
        <v>51</v>
      </c>
      <c r="BD2" s="30" t="s">
        <v>52</v>
      </c>
      <c r="BE2" s="30" t="s">
        <v>61</v>
      </c>
      <c r="BF2" s="30"/>
      <c r="BG2" s="30"/>
      <c r="BH2" s="35"/>
      <c r="BI2" s="31" t="s">
        <v>61</v>
      </c>
      <c r="BJ2" s="30"/>
      <c r="BK2" s="7"/>
      <c r="BL2" s="31" t="s">
        <v>61</v>
      </c>
      <c r="BM2" s="7"/>
      <c r="BN2" s="7"/>
      <c r="BO2" s="9"/>
    </row>
    <row r="3" spans="1:67" ht="17.25" customHeight="1">
      <c r="A3" s="8" t="s">
        <v>116</v>
      </c>
      <c r="J3" s="25"/>
      <c r="K3" s="8" t="s">
        <v>54</v>
      </c>
      <c r="L3" s="9"/>
      <c r="M3" s="9"/>
      <c r="N3" s="9"/>
      <c r="O3" s="9"/>
      <c r="P3" s="9"/>
      <c r="Q3" s="9"/>
      <c r="R3" s="25"/>
      <c r="S3" s="8" t="s">
        <v>54</v>
      </c>
      <c r="T3" s="9"/>
      <c r="U3" s="9"/>
      <c r="V3" s="9"/>
      <c r="W3" s="9"/>
      <c r="X3" s="9"/>
      <c r="Y3" s="9"/>
      <c r="Z3" s="30"/>
      <c r="AA3" s="31" t="s">
        <v>54</v>
      </c>
      <c r="AB3" s="30"/>
      <c r="AC3" s="30"/>
      <c r="AD3" s="30"/>
      <c r="AE3" s="30"/>
      <c r="AF3" s="30"/>
      <c r="AG3" s="30"/>
      <c r="AH3" s="25"/>
      <c r="AI3" s="8" t="s">
        <v>40</v>
      </c>
      <c r="AJ3" s="9"/>
      <c r="AK3" s="9"/>
      <c r="AL3" s="9"/>
      <c r="AM3" s="9"/>
      <c r="AN3" s="9"/>
      <c r="AO3" s="9"/>
      <c r="AP3" s="25"/>
      <c r="AQ3" s="9" t="s">
        <v>53</v>
      </c>
      <c r="AR3" s="9" t="s">
        <v>53</v>
      </c>
      <c r="AS3" s="9" t="s">
        <v>53</v>
      </c>
      <c r="AT3" s="9" t="s">
        <v>119</v>
      </c>
      <c r="AU3" s="9"/>
      <c r="AV3" s="25"/>
      <c r="AW3" s="9" t="s">
        <v>53</v>
      </c>
      <c r="AX3" s="9" t="s">
        <v>53</v>
      </c>
      <c r="AY3" s="9" t="s">
        <v>53</v>
      </c>
      <c r="AZ3" s="31" t="s">
        <v>118</v>
      </c>
      <c r="BA3" s="30"/>
      <c r="BB3" s="30"/>
      <c r="BC3" s="30" t="s">
        <v>53</v>
      </c>
      <c r="BD3" s="30" t="s">
        <v>53</v>
      </c>
      <c r="BE3" s="30" t="s">
        <v>53</v>
      </c>
      <c r="BF3" s="30" t="s">
        <v>120</v>
      </c>
      <c r="BG3" s="30"/>
      <c r="BH3" s="35"/>
      <c r="BI3" s="31" t="s">
        <v>118</v>
      </c>
      <c r="BJ3" s="30"/>
      <c r="BK3" s="7"/>
      <c r="BL3" s="31" t="s">
        <v>118</v>
      </c>
      <c r="BM3" s="7"/>
      <c r="BN3" s="7"/>
    </row>
    <row r="4" spans="1:67">
      <c r="A4" s="9" t="s">
        <v>117</v>
      </c>
      <c r="J4" s="25"/>
      <c r="K4" s="9" t="s">
        <v>25</v>
      </c>
      <c r="L4" s="9"/>
      <c r="M4" s="9"/>
      <c r="N4" s="9"/>
      <c r="O4" s="9"/>
      <c r="P4" s="9"/>
      <c r="Q4" s="9"/>
      <c r="R4" s="25"/>
      <c r="S4" s="9" t="s">
        <v>26</v>
      </c>
      <c r="T4" s="9"/>
      <c r="U4" s="9"/>
      <c r="V4" s="9"/>
      <c r="W4" s="9"/>
      <c r="X4" s="9"/>
      <c r="Y4" s="9"/>
      <c r="Z4" s="30"/>
      <c r="AA4" s="30" t="s">
        <v>87</v>
      </c>
      <c r="AB4" s="30"/>
      <c r="AC4" s="30"/>
      <c r="AD4" s="30"/>
      <c r="AE4" s="30"/>
      <c r="AF4" s="30"/>
      <c r="AG4" s="30"/>
      <c r="AH4" s="25"/>
      <c r="AI4" s="9"/>
      <c r="AJ4" s="9"/>
      <c r="AK4" s="9"/>
      <c r="AL4" s="9"/>
      <c r="AM4" s="9"/>
      <c r="AN4" s="9"/>
      <c r="AO4" s="9"/>
      <c r="AP4" s="25"/>
      <c r="AQ4" s="26" t="s">
        <v>55</v>
      </c>
      <c r="AR4" s="9"/>
      <c r="AS4" s="9"/>
      <c r="AT4" s="9"/>
      <c r="AU4" s="9"/>
      <c r="AV4" s="25"/>
      <c r="AW4" s="26" t="s">
        <v>62</v>
      </c>
      <c r="AX4" s="9"/>
      <c r="AY4" s="9"/>
      <c r="AZ4" s="30"/>
      <c r="BA4" s="30"/>
      <c r="BB4" s="30"/>
      <c r="BC4" s="36" t="s">
        <v>88</v>
      </c>
      <c r="BD4" s="30"/>
      <c r="BE4" s="30"/>
      <c r="BF4" s="30"/>
      <c r="BG4" s="30"/>
      <c r="BH4" s="35"/>
      <c r="BI4" s="36" t="s">
        <v>56</v>
      </c>
      <c r="BJ4" s="30"/>
      <c r="BK4" s="7"/>
      <c r="BL4" s="36" t="s">
        <v>89</v>
      </c>
      <c r="BM4" s="7"/>
      <c r="BN4" s="7"/>
      <c r="BO4" s="9"/>
    </row>
    <row r="5" spans="1:67" ht="136.5" customHeight="1">
      <c r="B5" s="44" t="s">
        <v>2</v>
      </c>
      <c r="C5" s="43" t="s">
        <v>0</v>
      </c>
      <c r="D5" s="43" t="s">
        <v>5</v>
      </c>
      <c r="E5" s="43" t="s">
        <v>4</v>
      </c>
      <c r="F5" s="43" t="s">
        <v>7</v>
      </c>
      <c r="G5" s="43" t="s">
        <v>6</v>
      </c>
      <c r="H5" s="1"/>
      <c r="I5" s="1"/>
      <c r="J5" s="25"/>
      <c r="K5" s="43" t="s">
        <v>35</v>
      </c>
      <c r="L5" s="43" t="s">
        <v>63</v>
      </c>
      <c r="M5" s="43" t="s">
        <v>36</v>
      </c>
      <c r="N5" s="43" t="s">
        <v>37</v>
      </c>
      <c r="O5" s="43" t="s">
        <v>38</v>
      </c>
      <c r="P5" s="43" t="s">
        <v>39</v>
      </c>
      <c r="Q5" s="9"/>
      <c r="R5" s="25"/>
      <c r="S5" s="39" t="s">
        <v>35</v>
      </c>
      <c r="T5" s="39" t="s">
        <v>63</v>
      </c>
      <c r="U5" s="39" t="s">
        <v>36</v>
      </c>
      <c r="V5" s="39" t="s">
        <v>37</v>
      </c>
      <c r="W5" s="39" t="s">
        <v>38</v>
      </c>
      <c r="X5" s="39" t="s">
        <v>39</v>
      </c>
      <c r="Y5" s="9"/>
      <c r="Z5" s="30"/>
      <c r="AA5" s="38" t="s">
        <v>35</v>
      </c>
      <c r="AB5" s="38" t="s">
        <v>63</v>
      </c>
      <c r="AC5" s="38" t="s">
        <v>36</v>
      </c>
      <c r="AD5" s="38" t="s">
        <v>37</v>
      </c>
      <c r="AE5" s="38" t="s">
        <v>38</v>
      </c>
      <c r="AF5" s="38" t="s">
        <v>39</v>
      </c>
      <c r="AG5" s="30"/>
      <c r="AH5" s="25"/>
      <c r="AI5" s="43" t="s">
        <v>35</v>
      </c>
      <c r="AJ5" s="43" t="s">
        <v>63</v>
      </c>
      <c r="AK5" s="43" t="s">
        <v>36</v>
      </c>
      <c r="AL5" s="43" t="s">
        <v>37</v>
      </c>
      <c r="AM5" s="43" t="s">
        <v>38</v>
      </c>
      <c r="AN5" s="43" t="s">
        <v>39</v>
      </c>
      <c r="AO5" s="10"/>
      <c r="AP5" s="25"/>
      <c r="AQ5" s="9"/>
      <c r="AR5" s="9"/>
      <c r="AS5" s="9"/>
      <c r="AT5" s="9"/>
      <c r="AU5" s="9"/>
      <c r="AV5" s="25"/>
      <c r="AW5" s="9"/>
      <c r="AX5" s="9"/>
      <c r="AY5" s="9"/>
      <c r="AZ5" s="30"/>
      <c r="BA5" s="30"/>
      <c r="BB5" s="30"/>
      <c r="BC5" s="7"/>
      <c r="BD5" s="7"/>
      <c r="BE5" s="7"/>
      <c r="BF5" s="30"/>
      <c r="BG5" s="30"/>
      <c r="BH5" s="35"/>
      <c r="BI5" s="30"/>
      <c r="BJ5" s="30"/>
      <c r="BK5" s="7"/>
      <c r="BL5" s="7"/>
      <c r="BM5" s="7"/>
      <c r="BN5" s="7"/>
    </row>
    <row r="6" spans="1:67">
      <c r="A6" s="19">
        <v>35765</v>
      </c>
      <c r="B6" s="20">
        <v>63.6</v>
      </c>
      <c r="D6" s="15"/>
      <c r="E6" s="15"/>
      <c r="F6" s="15"/>
      <c r="G6" s="15"/>
      <c r="H6" s="3"/>
      <c r="I6" s="2"/>
      <c r="J6" s="25">
        <v>2006</v>
      </c>
      <c r="K6" s="27">
        <f>SUM(B39:B42)/4</f>
        <v>90.074999999999989</v>
      </c>
      <c r="L6" s="27">
        <f t="shared" ref="L6:P6" si="0">SUM(C39:C42)/4</f>
        <v>83.9</v>
      </c>
      <c r="M6" s="27">
        <f>SUM(D39:D42)/4</f>
        <v>98.75</v>
      </c>
      <c r="N6" s="27">
        <f t="shared" si="0"/>
        <v>84.525000000000006</v>
      </c>
      <c r="O6" s="27">
        <f>SUM(F39:F42)/4</f>
        <v>84.35</v>
      </c>
      <c r="P6" s="27">
        <f t="shared" si="0"/>
        <v>81.825000000000003</v>
      </c>
      <c r="Q6" s="9"/>
      <c r="R6" s="25" t="s">
        <v>27</v>
      </c>
      <c r="S6" s="23">
        <f>SUM(B37:B40)/4</f>
        <v>87.625</v>
      </c>
      <c r="T6" s="23">
        <f t="shared" ref="T6:X6" si="1">SUM(C37:C40)/4</f>
        <v>81.325000000000003</v>
      </c>
      <c r="U6" s="23">
        <f t="shared" si="1"/>
        <v>98.6</v>
      </c>
      <c r="V6" s="23">
        <f t="shared" si="1"/>
        <v>82.724999999999994</v>
      </c>
      <c r="W6" s="23">
        <f t="shared" si="1"/>
        <v>82.474999999999994</v>
      </c>
      <c r="X6" s="23">
        <f t="shared" si="1"/>
        <v>79.45</v>
      </c>
      <c r="Y6" s="9"/>
      <c r="Z6" s="30" t="s">
        <v>90</v>
      </c>
      <c r="AA6" s="33">
        <f>SUM(B36:B39)/4</f>
        <v>86.275000000000006</v>
      </c>
      <c r="AB6" s="33">
        <f t="shared" ref="AB6:AF6" si="2">SUM(C36:C39)/4</f>
        <v>79.849999999999994</v>
      </c>
      <c r="AC6" s="33">
        <f t="shared" si="2"/>
        <v>97.899999999999991</v>
      </c>
      <c r="AD6" s="33">
        <f t="shared" si="2"/>
        <v>82.45</v>
      </c>
      <c r="AE6" s="33">
        <f t="shared" si="2"/>
        <v>81.400000000000006</v>
      </c>
      <c r="AF6" s="33">
        <f t="shared" si="2"/>
        <v>78.125</v>
      </c>
      <c r="AG6" s="30"/>
      <c r="AH6" s="28">
        <v>2006</v>
      </c>
      <c r="AI6" s="9">
        <f t="shared" ref="AI6:AI10" si="3">1-SUM(AJ6:AN6)</f>
        <v>0.626</v>
      </c>
      <c r="AJ6" s="9">
        <v>0.193</v>
      </c>
      <c r="AK6" s="9">
        <v>8.1000000000000003E-2</v>
      </c>
      <c r="AL6" s="9">
        <v>0.06</v>
      </c>
      <c r="AM6" s="9">
        <v>0.03</v>
      </c>
      <c r="AN6" s="9">
        <v>0.01</v>
      </c>
      <c r="AO6" s="9"/>
      <c r="AP6" s="25">
        <v>2006</v>
      </c>
      <c r="AQ6" s="29">
        <f>SUMPRODUCT(K17:P17,AI6:AN6)</f>
        <v>1</v>
      </c>
      <c r="AR6" s="29">
        <f>1/SUMPRODUCT(K28:P28,AI6:AN6)</f>
        <v>1</v>
      </c>
      <c r="AS6" s="29">
        <f>SQRT(AQ6*AR6)</f>
        <v>1</v>
      </c>
      <c r="AT6" s="29">
        <f>AS6*AS6</f>
        <v>1</v>
      </c>
      <c r="AU6" s="9"/>
      <c r="AV6" s="25" t="s">
        <v>27</v>
      </c>
      <c r="AW6" s="29">
        <f t="shared" ref="AW6" si="4">SUMPRODUCT(S17:X17,AI6:AN6)</f>
        <v>1</v>
      </c>
      <c r="AX6" s="29">
        <f t="shared" ref="AX6:AX12" si="5">1/SUMPRODUCT(S28:X28,AI6:AN6)</f>
        <v>1</v>
      </c>
      <c r="AY6" s="29">
        <f t="shared" ref="AY6:AY13" si="6">SQRT(AW6*AX6)</f>
        <v>1</v>
      </c>
      <c r="AZ6" s="45">
        <f>AY6*AY6</f>
        <v>1</v>
      </c>
      <c r="BA6" s="34"/>
      <c r="BB6" s="30" t="s">
        <v>90</v>
      </c>
      <c r="BC6" s="34">
        <f>SUMPRODUCT(AA17:AF17,AI6:AN6)</f>
        <v>1</v>
      </c>
      <c r="BD6" s="34">
        <f>1/SUMPRODUCT(AA28:AF28,AI6:AN6)</f>
        <v>1</v>
      </c>
      <c r="BE6" s="34">
        <f t="shared" ref="BE6:BE10" si="7">SQRT(BC6*BD6)</f>
        <v>1</v>
      </c>
      <c r="BF6" s="34">
        <f>BE6*BE6</f>
        <v>1</v>
      </c>
      <c r="BG6" s="30"/>
      <c r="BH6" s="35">
        <v>2006</v>
      </c>
      <c r="BI6" s="46">
        <f>SUM(K6/S6*AI6,L6/T6*AJ6,M6/U6*AK6,N6/V6*AL6, O6/W6*AM6,P6/X6*AN6)</f>
        <v>1.0260236807300955</v>
      </c>
      <c r="BJ6" s="32"/>
      <c r="BK6" s="30" t="s">
        <v>90</v>
      </c>
      <c r="BL6" s="46">
        <f>SUM(AA6/S6*AI6,AB6/T6*AJ6,AC6/U6*AK6,AD6/V6*AL6, AE6/W6*AM6,AF6/X6*AN6)</f>
        <v>0.98552272516374262</v>
      </c>
      <c r="BM6" s="7"/>
      <c r="BN6" s="7"/>
      <c r="BO6" s="29"/>
    </row>
    <row r="7" spans="1:67">
      <c r="A7" s="19">
        <v>35855</v>
      </c>
      <c r="B7" s="20">
        <v>64.2</v>
      </c>
      <c r="D7" s="15"/>
      <c r="E7" s="15"/>
      <c r="F7" s="15"/>
      <c r="G7" s="15"/>
      <c r="H7" s="3"/>
      <c r="I7" s="2"/>
      <c r="J7" s="25">
        <v>2007</v>
      </c>
      <c r="K7" s="27">
        <f>SUM(B43:B46)/4</f>
        <v>93.775000000000006</v>
      </c>
      <c r="L7" s="27">
        <f t="shared" ref="L7:N7" si="8">SUM(C43:C46)/4</f>
        <v>87.9</v>
      </c>
      <c r="M7" s="27">
        <f>SUM(D43:D46)/4</f>
        <v>97.75</v>
      </c>
      <c r="N7" s="27">
        <f t="shared" si="8"/>
        <v>88.424999999999997</v>
      </c>
      <c r="O7" s="27">
        <f>SUM(F43:F46)/4</f>
        <v>88.2</v>
      </c>
      <c r="P7" s="27">
        <f>SUM(G43:G46)/4</f>
        <v>84.55</v>
      </c>
      <c r="Q7" s="9"/>
      <c r="R7" s="25" t="s">
        <v>28</v>
      </c>
      <c r="S7" s="23">
        <f t="shared" ref="S7:X7" si="9">SUM(B41:B44)/4</f>
        <v>91.824999999999989</v>
      </c>
      <c r="T7" s="23">
        <f t="shared" si="9"/>
        <v>85.925000000000011</v>
      </c>
      <c r="U7" s="23">
        <f t="shared" si="9"/>
        <v>98.149999999999991</v>
      </c>
      <c r="V7" s="23">
        <f t="shared" si="9"/>
        <v>87.075000000000003</v>
      </c>
      <c r="W7" s="23">
        <f t="shared" si="9"/>
        <v>86.275000000000006</v>
      </c>
      <c r="X7" s="23">
        <f t="shared" si="9"/>
        <v>83.575000000000003</v>
      </c>
      <c r="Y7" s="9"/>
      <c r="Z7" s="30" t="s">
        <v>91</v>
      </c>
      <c r="AA7" s="33">
        <f>SUM(B40:B43)/4</f>
        <v>90.924999999999983</v>
      </c>
      <c r="AB7" s="33">
        <f t="shared" ref="AB7:AF7" si="10">SUM(C40:C43)/4</f>
        <v>85</v>
      </c>
      <c r="AC7" s="33">
        <f t="shared" si="10"/>
        <v>98.374999999999986</v>
      </c>
      <c r="AD7" s="33">
        <f t="shared" si="10"/>
        <v>85.850000000000009</v>
      </c>
      <c r="AE7" s="33">
        <f t="shared" si="10"/>
        <v>85.4</v>
      </c>
      <c r="AF7" s="33">
        <f t="shared" si="10"/>
        <v>82.875</v>
      </c>
      <c r="AG7" s="30"/>
      <c r="AH7" s="28">
        <v>2007</v>
      </c>
      <c r="AI7" s="9">
        <f t="shared" si="3"/>
        <v>0.626</v>
      </c>
      <c r="AJ7" s="9">
        <v>0.193</v>
      </c>
      <c r="AK7" s="9">
        <v>8.1000000000000003E-2</v>
      </c>
      <c r="AL7" s="9">
        <v>0.06</v>
      </c>
      <c r="AM7" s="9">
        <v>0.03</v>
      </c>
      <c r="AN7" s="9">
        <v>0.01</v>
      </c>
      <c r="AO7" s="9"/>
      <c r="AP7" s="25">
        <v>2007</v>
      </c>
      <c r="AQ7" s="29">
        <f>SUMPRODUCT(K18:P18,AI6:AN6)</f>
        <v>1.0385660383474298</v>
      </c>
      <c r="AR7" s="29">
        <f>1/SUMPRODUCT(K29:P29,AI7:AN7)</f>
        <v>1.0383479968483211</v>
      </c>
      <c r="AS7" s="29">
        <f>SQRT(AQ7*AR7)</f>
        <v>1.038457011875191</v>
      </c>
      <c r="AT7" s="29">
        <f>AT6*AS7</f>
        <v>1.038457011875191</v>
      </c>
      <c r="AU7" s="9"/>
      <c r="AV7" s="25" t="s">
        <v>28</v>
      </c>
      <c r="AW7" s="29">
        <f>SUMPRODUCT(S18:X18,AI6:AN6)</f>
        <v>1.0456086155834352</v>
      </c>
      <c r="AX7" s="29">
        <f t="shared" si="5"/>
        <v>1.0453755308313812</v>
      </c>
      <c r="AY7" s="29">
        <f t="shared" si="6"/>
        <v>1.0454920667118421</v>
      </c>
      <c r="AZ7" s="45">
        <f t="shared" ref="AZ7:AZ13" si="11">AZ6*AY7</f>
        <v>1.0454920667118421</v>
      </c>
      <c r="BA7" s="34"/>
      <c r="BB7" s="30" t="s">
        <v>91</v>
      </c>
      <c r="BC7" s="34">
        <f>SUMPRODUCT(AA18:AF18,AI6:AN6)</f>
        <v>1.0511369313766976</v>
      </c>
      <c r="BD7" s="34">
        <f t="shared" ref="BD7:BD13" si="12">1/SUMPRODUCT(AA29:AF29,AI7:AN7)</f>
        <v>1.0509207624267511</v>
      </c>
      <c r="BE7" s="34">
        <f t="shared" si="7"/>
        <v>1.0510288413441919</v>
      </c>
      <c r="BF7" s="34">
        <f t="shared" ref="BF7:BF11" si="13">BF6*BE7</f>
        <v>1.0510288413441919</v>
      </c>
      <c r="BG7" s="30"/>
      <c r="BH7" s="35">
        <v>2007</v>
      </c>
      <c r="BI7" s="45">
        <f t="shared" ref="BI7:BI13" si="14">BI$6*AT7</f>
        <v>1.0654814856041601</v>
      </c>
      <c r="BJ7" s="37"/>
      <c r="BK7" s="30" t="s">
        <v>91</v>
      </c>
      <c r="BL7" s="45">
        <f>BL$6*BF7</f>
        <v>1.0358128079472189</v>
      </c>
      <c r="BM7" s="7"/>
      <c r="BN7" s="7"/>
      <c r="BO7" s="29"/>
    </row>
    <row r="8" spans="1:67">
      <c r="A8" s="19">
        <v>35947</v>
      </c>
      <c r="B8" s="20">
        <v>64.400000000000006</v>
      </c>
      <c r="D8" s="15"/>
      <c r="E8" s="15"/>
      <c r="F8" s="15"/>
      <c r="G8" s="15"/>
      <c r="H8" s="3"/>
      <c r="I8" s="2"/>
      <c r="J8" s="25">
        <v>2008</v>
      </c>
      <c r="K8" s="27">
        <f t="shared" ref="K8:O8" si="15">SUM(B47:B50)/4</f>
        <v>97.724999999999994</v>
      </c>
      <c r="L8" s="27">
        <f t="shared" si="15"/>
        <v>94.25</v>
      </c>
      <c r="M8" s="27">
        <f t="shared" si="15"/>
        <v>97.825000000000003</v>
      </c>
      <c r="N8" s="27">
        <f t="shared" si="15"/>
        <v>92.25</v>
      </c>
      <c r="O8" s="27">
        <f t="shared" si="15"/>
        <v>91.075000000000017</v>
      </c>
      <c r="P8" s="27">
        <f>SUM(G47:G50)/4</f>
        <v>87.65</v>
      </c>
      <c r="Q8" s="9"/>
      <c r="R8" s="25" t="s">
        <v>29</v>
      </c>
      <c r="S8" s="23">
        <f t="shared" ref="S8:X8" si="16">SUM(B45:B48)/4</f>
        <v>95.674999999999997</v>
      </c>
      <c r="T8" s="23">
        <f t="shared" si="16"/>
        <v>90.699999999999989</v>
      </c>
      <c r="U8" s="23">
        <f t="shared" si="16"/>
        <v>97.525000000000006</v>
      </c>
      <c r="V8" s="23">
        <f t="shared" si="16"/>
        <v>90.25</v>
      </c>
      <c r="W8" s="23">
        <f t="shared" si="16"/>
        <v>89.5</v>
      </c>
      <c r="X8" s="23">
        <f t="shared" si="16"/>
        <v>86.125</v>
      </c>
      <c r="Y8" s="9"/>
      <c r="Z8" s="30" t="s">
        <v>92</v>
      </c>
      <c r="AA8" s="33">
        <f>SUM(B44:B47)/4</f>
        <v>94.85</v>
      </c>
      <c r="AB8" s="33">
        <f t="shared" ref="AB8:AF8" si="17">SUM(C44:C47)/4</f>
        <v>89.2</v>
      </c>
      <c r="AC8" s="33">
        <f t="shared" si="17"/>
        <v>97.675000000000011</v>
      </c>
      <c r="AD8" s="33">
        <f t="shared" si="17"/>
        <v>89.3</v>
      </c>
      <c r="AE8" s="33">
        <f t="shared" si="17"/>
        <v>88.9</v>
      </c>
      <c r="AF8" s="33">
        <f t="shared" si="17"/>
        <v>85.35</v>
      </c>
      <c r="AG8" s="30"/>
      <c r="AH8" s="28">
        <v>2008</v>
      </c>
      <c r="AI8" s="9">
        <f t="shared" si="3"/>
        <v>0.626</v>
      </c>
      <c r="AJ8" s="9">
        <v>0.193</v>
      </c>
      <c r="AK8" s="9">
        <v>8.1000000000000003E-2</v>
      </c>
      <c r="AL8" s="9">
        <v>0.06</v>
      </c>
      <c r="AM8" s="9">
        <v>0.03</v>
      </c>
      <c r="AN8" s="9">
        <v>0.01</v>
      </c>
      <c r="AO8" s="9"/>
      <c r="AP8" s="25">
        <v>2008</v>
      </c>
      <c r="AQ8" s="29">
        <f t="shared" ref="AQ8:AQ13" si="18">SUMPRODUCT(K19:P19,AI7:AN7)</f>
        <v>1.0443130897302273</v>
      </c>
      <c r="AR8" s="29">
        <f t="shared" ref="AR8:AR13" si="19">1/SUMPRODUCT(K30:P30,AI8:AN8)</f>
        <v>1.0440118049680069</v>
      </c>
      <c r="AS8" s="29">
        <f>SQRT(AQ8*AR8)</f>
        <v>1.044162436482452</v>
      </c>
      <c r="AT8" s="29">
        <f>AT7*AS8</f>
        <v>1.0843178037018861</v>
      </c>
      <c r="AU8" s="9"/>
      <c r="AV8" s="25" t="s">
        <v>29</v>
      </c>
      <c r="AW8" s="29">
        <f t="shared" ref="AW8:AW13" si="20">SUMPRODUCT(S19:X19,AI7:AN7)</f>
        <v>1.0400705129780694</v>
      </c>
      <c r="AX8" s="29">
        <f t="shared" si="5"/>
        <v>1.0398469083118975</v>
      </c>
      <c r="AY8" s="29">
        <f t="shared" si="6"/>
        <v>1.0399587046352441</v>
      </c>
      <c r="AZ8" s="45">
        <f t="shared" si="11"/>
        <v>1.0872685754040716</v>
      </c>
      <c r="BA8" s="34"/>
      <c r="BB8" s="30" t="s">
        <v>92</v>
      </c>
      <c r="BC8" s="34">
        <f t="shared" ref="BC8:BC13" si="21">SUMPRODUCT(AA19:AF19,AI7:AN7)</f>
        <v>1.0399222586732846</v>
      </c>
      <c r="BD8" s="34">
        <f t="shared" si="12"/>
        <v>1.0397178968706196</v>
      </c>
      <c r="BE8" s="34">
        <f t="shared" si="7"/>
        <v>1.0398200727514024</v>
      </c>
      <c r="BF8" s="34">
        <f t="shared" si="13"/>
        <v>1.0928808862703399</v>
      </c>
      <c r="BG8" s="30"/>
      <c r="BH8" s="35">
        <v>2008</v>
      </c>
      <c r="BI8" s="45">
        <f t="shared" si="14"/>
        <v>1.1125357440353825</v>
      </c>
      <c r="BJ8" s="37"/>
      <c r="BK8" s="30" t="s">
        <v>92</v>
      </c>
      <c r="BL8" s="45">
        <f t="shared" ref="BL8:BL13" si="22">BL$6*BF8</f>
        <v>1.0770589493165117</v>
      </c>
      <c r="BM8" s="7"/>
      <c r="BN8" s="7"/>
      <c r="BO8" s="29"/>
    </row>
    <row r="9" spans="1:67">
      <c r="A9" s="19">
        <v>36039</v>
      </c>
      <c r="B9" s="20">
        <v>64.900000000000006</v>
      </c>
      <c r="C9" s="21">
        <v>64.5</v>
      </c>
      <c r="D9" s="15"/>
      <c r="E9" s="15"/>
      <c r="F9" s="15">
        <v>60.1</v>
      </c>
      <c r="G9" s="21"/>
      <c r="H9" s="5"/>
      <c r="I9" s="2"/>
      <c r="J9" s="25">
        <v>2009</v>
      </c>
      <c r="K9" s="27">
        <f t="shared" ref="K9:P9" si="23">SUM(B51:B54)/4</f>
        <v>102</v>
      </c>
      <c r="L9" s="27">
        <f t="shared" si="23"/>
        <v>92.875</v>
      </c>
      <c r="M9" s="27">
        <f t="shared" si="23"/>
        <v>96.924999999999997</v>
      </c>
      <c r="N9" s="27">
        <f>SUM(E51:E54)/4</f>
        <v>94.699999999999989</v>
      </c>
      <c r="O9" s="27">
        <f t="shared" si="23"/>
        <v>93.850000000000009</v>
      </c>
      <c r="P9" s="27">
        <f t="shared" si="23"/>
        <v>91.8</v>
      </c>
      <c r="Q9" s="9"/>
      <c r="R9" s="25" t="s">
        <v>30</v>
      </c>
      <c r="S9" s="23">
        <f t="shared" ref="S9:X9" si="24">SUM(B49:B52)/4</f>
        <v>100</v>
      </c>
      <c r="T9" s="23">
        <f t="shared" si="24"/>
        <v>94.85</v>
      </c>
      <c r="U9" s="23">
        <f t="shared" si="24"/>
        <v>97.875</v>
      </c>
      <c r="V9" s="23">
        <f t="shared" si="24"/>
        <v>93.5</v>
      </c>
      <c r="W9" s="23">
        <f t="shared" si="24"/>
        <v>93.399999999999991</v>
      </c>
      <c r="X9" s="23">
        <f t="shared" si="24"/>
        <v>89.8</v>
      </c>
      <c r="Y9" s="9"/>
      <c r="Z9" s="30" t="s">
        <v>93</v>
      </c>
      <c r="AA9" s="33">
        <f>SUM(B48:B51)/4</f>
        <v>98.875000000000014</v>
      </c>
      <c r="AB9" s="33">
        <f t="shared" ref="AB9:AF9" si="25">SUM(C48:C51)/4</f>
        <v>94.95</v>
      </c>
      <c r="AC9" s="33">
        <f t="shared" si="25"/>
        <v>97.924999999999997</v>
      </c>
      <c r="AD9" s="33">
        <f t="shared" si="25"/>
        <v>92.875</v>
      </c>
      <c r="AE9" s="33">
        <f t="shared" si="25"/>
        <v>92.199999999999989</v>
      </c>
      <c r="AF9" s="33">
        <f t="shared" si="25"/>
        <v>88.75</v>
      </c>
      <c r="AG9" s="30"/>
      <c r="AH9" s="28">
        <v>2009</v>
      </c>
      <c r="AI9" s="9">
        <f t="shared" si="3"/>
        <v>0.626</v>
      </c>
      <c r="AJ9" s="9">
        <v>0.193</v>
      </c>
      <c r="AK9" s="9">
        <v>8.1000000000000003E-2</v>
      </c>
      <c r="AL9" s="9">
        <v>0.06</v>
      </c>
      <c r="AM9" s="9">
        <v>0.03</v>
      </c>
      <c r="AN9" s="9">
        <v>0.01</v>
      </c>
      <c r="AO9" s="9"/>
      <c r="AP9" s="25">
        <v>2009</v>
      </c>
      <c r="AQ9" s="29">
        <f t="shared" si="18"/>
        <v>1.0268046909465933</v>
      </c>
      <c r="AR9" s="29">
        <f t="shared" si="19"/>
        <v>1.0261869523607481</v>
      </c>
      <c r="AS9" s="29">
        <f>SQRT(AQ9*AR9)</f>
        <v>1.026495775184781</v>
      </c>
      <c r="AT9" s="29">
        <f>AT8*AS9</f>
        <v>1.1130476444576267</v>
      </c>
      <c r="AU9" s="9"/>
      <c r="AV9" s="25" t="s">
        <v>30</v>
      </c>
      <c r="AW9" s="29">
        <f t="shared" si="20"/>
        <v>1.0413144942654609</v>
      </c>
      <c r="AX9" s="29">
        <f t="shared" si="5"/>
        <v>1.0411851423591143</v>
      </c>
      <c r="AY9" s="29">
        <f t="shared" si="6"/>
        <v>1.0412498163036539</v>
      </c>
      <c r="AZ9" s="45">
        <f t="shared" si="11"/>
        <v>1.1321182044122251</v>
      </c>
      <c r="BA9" s="34"/>
      <c r="BB9" s="30" t="s">
        <v>93</v>
      </c>
      <c r="BC9" s="34">
        <f t="shared" si="21"/>
        <v>1.0431270255095511</v>
      </c>
      <c r="BD9" s="34">
        <f t="shared" si="12"/>
        <v>1.0429095914282649</v>
      </c>
      <c r="BE9" s="34">
        <f t="shared" si="7"/>
        <v>1.0430183028029505</v>
      </c>
      <c r="BF9" s="34">
        <f t="shared" si="13"/>
        <v>1.1398947671634743</v>
      </c>
      <c r="BG9" s="30"/>
      <c r="BH9" s="35">
        <v>2009</v>
      </c>
      <c r="BI9" s="45">
        <f t="shared" si="14"/>
        <v>1.1420132409943768</v>
      </c>
      <c r="BJ9" s="37"/>
      <c r="BK9" s="30" t="s">
        <v>93</v>
      </c>
      <c r="BL9" s="45">
        <f t="shared" si="22"/>
        <v>1.1233921973348371</v>
      </c>
      <c r="BM9" s="7"/>
      <c r="BN9" s="7"/>
      <c r="BO9" s="29"/>
    </row>
    <row r="10" spans="1:67">
      <c r="A10" s="19">
        <v>36130</v>
      </c>
      <c r="B10" s="20">
        <v>65.3</v>
      </c>
      <c r="C10" s="21">
        <v>64.2</v>
      </c>
      <c r="D10" s="15"/>
      <c r="E10" s="15"/>
      <c r="F10" s="15">
        <v>60.1</v>
      </c>
      <c r="G10" s="21"/>
      <c r="H10" s="5"/>
      <c r="I10" s="3"/>
      <c r="J10" s="25">
        <v>2010</v>
      </c>
      <c r="K10" s="27">
        <f t="shared" ref="K10:P10" si="26">SUM(B55:B58)/4</f>
        <v>106.75</v>
      </c>
      <c r="L10" s="27">
        <f>SUM(C55:C58)/4</f>
        <v>94.45</v>
      </c>
      <c r="M10" s="27">
        <f t="shared" si="26"/>
        <v>98.25</v>
      </c>
      <c r="N10" s="27">
        <f t="shared" si="26"/>
        <v>95.524999999999991</v>
      </c>
      <c r="O10" s="27">
        <f t="shared" si="26"/>
        <v>95.424999999999997</v>
      </c>
      <c r="P10" s="27">
        <f t="shared" si="26"/>
        <v>95.474999999999994</v>
      </c>
      <c r="Q10" s="9"/>
      <c r="R10" s="25" t="s">
        <v>31</v>
      </c>
      <c r="S10" s="23">
        <f t="shared" ref="S10:X10" si="27">SUM(B53:B56)/4</f>
        <v>104.35</v>
      </c>
      <c r="T10" s="23">
        <f t="shared" si="27"/>
        <v>92.95</v>
      </c>
      <c r="U10" s="23">
        <f t="shared" si="27"/>
        <v>97.224999999999994</v>
      </c>
      <c r="V10" s="23">
        <f t="shared" si="27"/>
        <v>95.274999999999991</v>
      </c>
      <c r="W10" s="23">
        <f t="shared" si="27"/>
        <v>94.125</v>
      </c>
      <c r="X10" s="23">
        <f t="shared" si="27"/>
        <v>93.425000000000011</v>
      </c>
      <c r="Y10" s="9"/>
      <c r="Z10" s="30" t="s">
        <v>94</v>
      </c>
      <c r="AA10" s="33">
        <f>SUM(B52:B55)/4</f>
        <v>103.15</v>
      </c>
      <c r="AB10" s="33">
        <f t="shared" ref="AB10:AF10" si="28">SUM(C52:C55)/4</f>
        <v>92.7</v>
      </c>
      <c r="AC10" s="33">
        <f t="shared" si="28"/>
        <v>96.625</v>
      </c>
      <c r="AD10" s="33">
        <f t="shared" si="28"/>
        <v>94.974999999999994</v>
      </c>
      <c r="AE10" s="33">
        <f t="shared" si="28"/>
        <v>93.9</v>
      </c>
      <c r="AF10" s="33">
        <f t="shared" si="28"/>
        <v>92.575000000000003</v>
      </c>
      <c r="AG10" s="30"/>
      <c r="AH10" s="28">
        <v>2010</v>
      </c>
      <c r="AI10" s="9">
        <f t="shared" si="3"/>
        <v>0.626</v>
      </c>
      <c r="AJ10" s="9">
        <v>0.193</v>
      </c>
      <c r="AK10" s="9">
        <v>8.1000000000000003E-2</v>
      </c>
      <c r="AL10" s="9">
        <v>0.06</v>
      </c>
      <c r="AM10" s="9">
        <v>0.03</v>
      </c>
      <c r="AN10" s="9">
        <v>0.01</v>
      </c>
      <c r="AO10" s="9"/>
      <c r="AP10" s="25">
        <v>2010</v>
      </c>
      <c r="AQ10" s="29">
        <f t="shared" si="18"/>
        <v>1.034958700796462</v>
      </c>
      <c r="AR10" s="29">
        <f>1/SUMPRODUCT(K32:P32,AI10:AN10)</f>
        <v>1.0347294487452594</v>
      </c>
      <c r="AS10" s="29">
        <f t="shared" ref="AS10:AS12" si="29">SQRT(AQ10*AR10)</f>
        <v>1.0348440684225007</v>
      </c>
      <c r="AT10" s="29">
        <f t="shared" ref="AT10:AT12" si="30">AT9*AS10</f>
        <v>1.1518307527386114</v>
      </c>
      <c r="AU10" s="9"/>
      <c r="AV10" s="25" t="s">
        <v>31</v>
      </c>
      <c r="AW10" s="29">
        <f t="shared" si="20"/>
        <v>1.0246025462353199</v>
      </c>
      <c r="AX10" s="29">
        <f t="shared" si="5"/>
        <v>1.0239041444627306</v>
      </c>
      <c r="AY10" s="29">
        <f t="shared" si="6"/>
        <v>1.0242532858221205</v>
      </c>
      <c r="AZ10" s="45">
        <f t="shared" si="11"/>
        <v>1.1595757908082607</v>
      </c>
      <c r="BA10" s="34"/>
      <c r="BB10" s="30" t="s">
        <v>94</v>
      </c>
      <c r="BC10" s="34">
        <f t="shared" si="21"/>
        <v>1.0237580133917523</v>
      </c>
      <c r="BD10" s="34">
        <f t="shared" si="12"/>
        <v>1.0229687001087853</v>
      </c>
      <c r="BE10" s="34">
        <f t="shared" si="7"/>
        <v>1.0233632806512618</v>
      </c>
      <c r="BF10" s="34">
        <f t="shared" si="13"/>
        <v>1.1665264485216194</v>
      </c>
      <c r="BG10" s="30"/>
      <c r="BH10" s="35">
        <v>2010</v>
      </c>
      <c r="BI10" s="45">
        <f t="shared" si="14"/>
        <v>1.1818056285029865</v>
      </c>
      <c r="BJ10" s="37"/>
      <c r="BK10" s="30" t="s">
        <v>94</v>
      </c>
      <c r="BL10" s="45">
        <f t="shared" si="22"/>
        <v>1.1496383245226087</v>
      </c>
      <c r="BM10" s="7"/>
      <c r="BN10" s="7"/>
      <c r="BO10" s="29"/>
    </row>
    <row r="11" spans="1:67">
      <c r="A11" s="19">
        <v>36220</v>
      </c>
      <c r="B11" s="20">
        <v>66</v>
      </c>
      <c r="C11" s="21">
        <v>63.7</v>
      </c>
      <c r="D11" s="15"/>
      <c r="E11" s="15"/>
      <c r="F11" s="15">
        <v>60.4</v>
      </c>
      <c r="G11" s="21"/>
      <c r="H11" s="5"/>
      <c r="I11" s="4"/>
      <c r="J11" s="25">
        <v>2011</v>
      </c>
      <c r="K11" s="27">
        <f t="shared" ref="K11:P11" si="31">SUM(B59:B62)/4</f>
        <v>110.55000000000001</v>
      </c>
      <c r="L11" s="27">
        <f t="shared" si="31"/>
        <v>99.1</v>
      </c>
      <c r="M11" s="27">
        <f>SUM(D59:D62)/4</f>
        <v>99.45</v>
      </c>
      <c r="N11" s="27">
        <f t="shared" si="31"/>
        <v>98.225000000000009</v>
      </c>
      <c r="O11" s="27">
        <f>SUM(F59:F62)/4</f>
        <v>98.525000000000006</v>
      </c>
      <c r="P11" s="27">
        <f t="shared" si="31"/>
        <v>98.3</v>
      </c>
      <c r="Q11" s="9"/>
      <c r="R11" s="25" t="s">
        <v>32</v>
      </c>
      <c r="S11" s="23">
        <f t="shared" ref="S11:X11" si="32">SUM(B57:B60)/4</f>
        <v>108.69999999999999</v>
      </c>
      <c r="T11" s="23">
        <f t="shared" si="32"/>
        <v>96.9</v>
      </c>
      <c r="U11" s="23">
        <f t="shared" si="32"/>
        <v>98.674999999999997</v>
      </c>
      <c r="V11" s="23">
        <f t="shared" si="32"/>
        <v>96.35</v>
      </c>
      <c r="W11" s="23">
        <f t="shared" si="32"/>
        <v>96.824999999999989</v>
      </c>
      <c r="X11" s="23">
        <f t="shared" si="32"/>
        <v>97</v>
      </c>
      <c r="Y11" s="9"/>
      <c r="Z11" s="30" t="s">
        <v>95</v>
      </c>
      <c r="AA11" s="33">
        <f>SUM(B56:B59)/4</f>
        <v>107.72500000000001</v>
      </c>
      <c r="AB11" s="33">
        <f t="shared" ref="AB11:AF11" si="33">SUM(C56:C59)/4</f>
        <v>95.525000000000006</v>
      </c>
      <c r="AC11" s="33">
        <f t="shared" si="33"/>
        <v>98.75</v>
      </c>
      <c r="AD11" s="33">
        <f t="shared" si="33"/>
        <v>95.924999999999997</v>
      </c>
      <c r="AE11" s="33">
        <f t="shared" si="33"/>
        <v>96.2</v>
      </c>
      <c r="AF11" s="33">
        <f t="shared" si="33"/>
        <v>96.4</v>
      </c>
      <c r="AG11" s="30"/>
      <c r="AH11" s="28">
        <v>2011</v>
      </c>
      <c r="AI11" s="9">
        <f>1-SUM(AJ11:AN11)</f>
        <v>0.626</v>
      </c>
      <c r="AJ11" s="9">
        <v>0.193</v>
      </c>
      <c r="AK11" s="9">
        <v>8.1000000000000003E-2</v>
      </c>
      <c r="AL11" s="9">
        <v>0.06</v>
      </c>
      <c r="AM11" s="9">
        <v>0.03</v>
      </c>
      <c r="AN11" s="9">
        <v>0.01</v>
      </c>
      <c r="AO11" s="9"/>
      <c r="AP11" s="25">
        <v>2011</v>
      </c>
      <c r="AQ11" s="29">
        <f t="shared" si="18"/>
        <v>1.0357413740351309</v>
      </c>
      <c r="AR11" s="29">
        <f t="shared" si="19"/>
        <v>1.0356596549638784</v>
      </c>
      <c r="AS11" s="29">
        <f t="shared" si="29"/>
        <v>1.0357005136935276</v>
      </c>
      <c r="AT11" s="29">
        <f t="shared" si="30"/>
        <v>1.1929517022993823</v>
      </c>
      <c r="AU11" s="9"/>
      <c r="AV11" s="25" t="s">
        <v>32</v>
      </c>
      <c r="AW11" s="29">
        <f t="shared" si="20"/>
        <v>1.0374257806441534</v>
      </c>
      <c r="AX11" s="29">
        <f t="shared" si="5"/>
        <v>1.0373268907078692</v>
      </c>
      <c r="AY11" s="29">
        <f>SQRT(AW11*AX11)</f>
        <v>1.0373763344976517</v>
      </c>
      <c r="AZ11" s="45">
        <f t="shared" si="11"/>
        <v>1.2029164834408892</v>
      </c>
      <c r="BA11" s="34"/>
      <c r="BB11" s="30" t="s">
        <v>95</v>
      </c>
      <c r="BC11" s="34">
        <f t="shared" si="21"/>
        <v>1.0371760448150402</v>
      </c>
      <c r="BD11" s="34">
        <f t="shared" si="12"/>
        <v>1.0370697588782007</v>
      </c>
      <c r="BE11" s="34">
        <f>SQRT(BC11*BD11)</f>
        <v>1.0371229004850773</v>
      </c>
      <c r="BF11" s="34">
        <f t="shared" si="13"/>
        <v>1.209831293783298</v>
      </c>
      <c r="BG11" s="30"/>
      <c r="BH11" s="35">
        <v>2011</v>
      </c>
      <c r="BI11" s="45">
        <f t="shared" si="14"/>
        <v>1.2239966965264455</v>
      </c>
      <c r="BJ11" s="37"/>
      <c r="BK11" s="30" t="s">
        <v>95</v>
      </c>
      <c r="BL11" s="45">
        <f t="shared" si="22"/>
        <v>1.1923162336376925</v>
      </c>
      <c r="BM11" s="7"/>
      <c r="BN11" s="7"/>
      <c r="BO11" s="29"/>
    </row>
    <row r="12" spans="1:67">
      <c r="A12" s="19">
        <v>36312</v>
      </c>
      <c r="B12" s="20">
        <v>66.5</v>
      </c>
      <c r="C12" s="21">
        <v>64.2</v>
      </c>
      <c r="D12" s="15"/>
      <c r="E12" s="15"/>
      <c r="F12" s="15">
        <v>60.4</v>
      </c>
      <c r="G12" s="21"/>
      <c r="H12" s="5"/>
      <c r="I12" s="4"/>
      <c r="J12" s="25">
        <v>2012</v>
      </c>
      <c r="K12" s="27">
        <f t="shared" ref="K12:P12" si="34">SUM(B63:B66)/4</f>
        <v>114.9</v>
      </c>
      <c r="L12" s="27">
        <f t="shared" si="34"/>
        <v>100.925</v>
      </c>
      <c r="M12" s="27">
        <f t="shared" si="34"/>
        <v>99.925000000000011</v>
      </c>
      <c r="N12" s="27">
        <f t="shared" si="34"/>
        <v>100.5</v>
      </c>
      <c r="O12" s="27">
        <f t="shared" si="34"/>
        <v>101.97499999999999</v>
      </c>
      <c r="P12" s="27">
        <f t="shared" si="34"/>
        <v>102.5</v>
      </c>
      <c r="Q12" s="9"/>
      <c r="R12" s="25" t="s">
        <v>33</v>
      </c>
      <c r="S12" s="23">
        <f t="shared" ref="S12:X12" si="35">SUM(B61:B64)/4</f>
        <v>112.5</v>
      </c>
      <c r="T12" s="23">
        <f t="shared" si="35"/>
        <v>100</v>
      </c>
      <c r="U12" s="23">
        <f t="shared" si="35"/>
        <v>99.974999999999994</v>
      </c>
      <c r="V12" s="23">
        <f t="shared" si="35"/>
        <v>100</v>
      </c>
      <c r="W12" s="23">
        <f t="shared" si="35"/>
        <v>100</v>
      </c>
      <c r="X12" s="23">
        <f t="shared" si="35"/>
        <v>100</v>
      </c>
      <c r="Y12" s="9"/>
      <c r="Z12" s="30" t="s">
        <v>96</v>
      </c>
      <c r="AA12" s="33">
        <f>SUM(B60:B63)/4</f>
        <v>111.47499999999999</v>
      </c>
      <c r="AB12" s="33">
        <f t="shared" ref="AB12:AF12" si="36">SUM(C60:C63)/4</f>
        <v>99.724999999999994</v>
      </c>
      <c r="AC12" s="33">
        <f t="shared" si="36"/>
        <v>99.8</v>
      </c>
      <c r="AD12" s="33">
        <f t="shared" si="36"/>
        <v>99.174999999999997</v>
      </c>
      <c r="AE12" s="33">
        <f t="shared" si="36"/>
        <v>99.3</v>
      </c>
      <c r="AF12" s="33">
        <f t="shared" si="36"/>
        <v>98.875</v>
      </c>
      <c r="AG12" s="30"/>
      <c r="AH12" s="28">
        <v>2012</v>
      </c>
      <c r="AI12" s="9">
        <f>1-SUM(AJ12:AN12)</f>
        <v>0.626</v>
      </c>
      <c r="AJ12" s="9">
        <v>0.193</v>
      </c>
      <c r="AK12" s="9">
        <v>8.1000000000000003E-2</v>
      </c>
      <c r="AL12" s="9">
        <v>0.06</v>
      </c>
      <c r="AM12" s="9">
        <v>0.03</v>
      </c>
      <c r="AN12" s="9">
        <v>0.01</v>
      </c>
      <c r="AO12" s="9"/>
      <c r="AP12" s="25">
        <v>2012</v>
      </c>
      <c r="AQ12" s="29">
        <f t="shared" si="18"/>
        <v>1.0314408339106456</v>
      </c>
      <c r="AR12" s="29">
        <f t="shared" si="19"/>
        <v>1.0313081061837919</v>
      </c>
      <c r="AS12" s="29">
        <f t="shared" si="29"/>
        <v>1.0313744679121248</v>
      </c>
      <c r="AT12" s="29">
        <f t="shared" si="30"/>
        <v>1.2303799272038889</v>
      </c>
      <c r="AU12" s="9"/>
      <c r="AV12" s="25" t="s">
        <v>33</v>
      </c>
      <c r="AW12" s="29">
        <f t="shared" si="20"/>
        <v>1.032691605886628</v>
      </c>
      <c r="AX12" s="29">
        <f t="shared" si="5"/>
        <v>1.0326563657577097</v>
      </c>
      <c r="AY12" s="29">
        <f t="shared" si="6"/>
        <v>1.0326739856718472</v>
      </c>
      <c r="AZ12" s="45">
        <f>AZ11*AY12</f>
        <v>1.2422205593852655</v>
      </c>
      <c r="BA12" s="34"/>
      <c r="BB12" s="30" t="s">
        <v>96</v>
      </c>
      <c r="BC12" s="34">
        <f t="shared" si="21"/>
        <v>1.0343949183799364</v>
      </c>
      <c r="BD12" s="34">
        <f t="shared" si="12"/>
        <v>1.0343317290209013</v>
      </c>
      <c r="BE12" s="34">
        <f t="shared" ref="BE12:BE13" si="37">SQRT(BC12*BD12)</f>
        <v>1.0343633232178884</v>
      </c>
      <c r="BF12" s="34">
        <f>BF11*BE12</f>
        <v>1.2514051175706895</v>
      </c>
      <c r="BG12" s="30"/>
      <c r="BH12" s="35">
        <v>2012</v>
      </c>
      <c r="BI12" s="45">
        <f t="shared" si="14"/>
        <v>1.2623989416061612</v>
      </c>
      <c r="BJ12" s="37"/>
      <c r="BK12" s="30" t="s">
        <v>96</v>
      </c>
      <c r="BL12" s="45">
        <f t="shared" si="22"/>
        <v>1.2332881817521197</v>
      </c>
      <c r="BM12" s="7"/>
      <c r="BN12" s="7"/>
      <c r="BO12" s="29"/>
    </row>
    <row r="13" spans="1:67">
      <c r="A13" s="19">
        <v>36404</v>
      </c>
      <c r="B13" s="20">
        <v>67.2</v>
      </c>
      <c r="C13" s="21">
        <v>65.099999999999994</v>
      </c>
      <c r="D13" s="15"/>
      <c r="E13" s="15"/>
      <c r="F13" s="15">
        <v>61.5</v>
      </c>
      <c r="G13" s="21"/>
      <c r="H13" s="5"/>
      <c r="I13" s="3"/>
      <c r="J13" s="25">
        <v>2013</v>
      </c>
      <c r="K13" s="27">
        <f t="shared" ref="K13:P13" si="38">SUM(B67:B70)/4</f>
        <v>119.22499999999999</v>
      </c>
      <c r="L13" s="27">
        <f t="shared" si="38"/>
        <v>102.45</v>
      </c>
      <c r="M13" s="27">
        <f t="shared" si="38"/>
        <v>103.42500000000001</v>
      </c>
      <c r="N13" s="27">
        <f t="shared" si="38"/>
        <v>101.27500000000001</v>
      </c>
      <c r="O13" s="27">
        <f t="shared" si="38"/>
        <v>105.97499999999999</v>
      </c>
      <c r="P13" s="27">
        <f t="shared" si="38"/>
        <v>106.10000000000001</v>
      </c>
      <c r="Q13" s="9"/>
      <c r="R13" s="25" t="s">
        <v>34</v>
      </c>
      <c r="S13" s="23">
        <f t="shared" ref="S13:X13" si="39">SUM(B65:B68)/4</f>
        <v>117.25</v>
      </c>
      <c r="T13" s="23">
        <f t="shared" si="39"/>
        <v>101.65</v>
      </c>
      <c r="U13" s="23">
        <f t="shared" si="39"/>
        <v>101.57499999999999</v>
      </c>
      <c r="V13" s="23">
        <f t="shared" si="39"/>
        <v>100.89999999999999</v>
      </c>
      <c r="W13" s="23">
        <f t="shared" si="39"/>
        <v>104.22499999999999</v>
      </c>
      <c r="X13" s="23">
        <f t="shared" si="39"/>
        <v>104.72499999999999</v>
      </c>
      <c r="Y13" s="9"/>
      <c r="Z13" s="30" t="s">
        <v>97</v>
      </c>
      <c r="AA13" s="33">
        <f>SUM(B64:B67)/4</f>
        <v>116.15</v>
      </c>
      <c r="AB13" s="33">
        <f t="shared" ref="AB13:AF13" si="40">SUM(C64:C67)/4</f>
        <v>101.35000000000001</v>
      </c>
      <c r="AC13" s="33">
        <f t="shared" si="40"/>
        <v>100.55</v>
      </c>
      <c r="AD13" s="33">
        <f t="shared" si="40"/>
        <v>100.675</v>
      </c>
      <c r="AE13" s="33">
        <f t="shared" si="40"/>
        <v>102.97500000000001</v>
      </c>
      <c r="AF13" s="33">
        <f t="shared" si="40"/>
        <v>103.75</v>
      </c>
      <c r="AG13" s="30"/>
      <c r="AH13" s="28">
        <v>2013</v>
      </c>
      <c r="AI13" s="9">
        <f>1-SUM(AJ13:AN13)</f>
        <v>0.626</v>
      </c>
      <c r="AJ13" s="9">
        <v>0.193</v>
      </c>
      <c r="AK13" s="9">
        <v>8.1000000000000003E-2</v>
      </c>
      <c r="AL13" s="9">
        <v>0.06</v>
      </c>
      <c r="AM13" s="9">
        <v>0.03</v>
      </c>
      <c r="AN13" s="9">
        <v>0.01</v>
      </c>
      <c r="AO13" s="9"/>
      <c r="AP13" s="25">
        <v>2013</v>
      </c>
      <c r="AQ13" s="29">
        <f t="shared" si="18"/>
        <v>1.0313076009034361</v>
      </c>
      <c r="AR13" s="29">
        <f t="shared" si="19"/>
        <v>1.0311973459228763</v>
      </c>
      <c r="AS13" s="29">
        <f>SQRT(AQ13*AR13)</f>
        <v>1.0312524719396856</v>
      </c>
      <c r="AT13" s="29">
        <f>AT12*AS13</f>
        <v>1.2688323413539808</v>
      </c>
      <c r="AU13" s="9"/>
      <c r="AV13" s="25" t="s">
        <v>34</v>
      </c>
      <c r="AW13" s="29">
        <f t="shared" si="20"/>
        <v>1.0331919351921315</v>
      </c>
      <c r="AX13" s="29">
        <f>1/SUMPRODUCT(S35:X35,AI13:AN13)</f>
        <v>1.0330274775661259</v>
      </c>
      <c r="AY13" s="29">
        <f t="shared" si="6"/>
        <v>1.0331097031066894</v>
      </c>
      <c r="AZ13" s="45">
        <f t="shared" si="11"/>
        <v>1.2833501132995373</v>
      </c>
      <c r="BA13" s="34"/>
      <c r="BB13" s="30" t="s">
        <v>97</v>
      </c>
      <c r="BC13" s="34">
        <f t="shared" si="21"/>
        <v>1.0325173928693159</v>
      </c>
      <c r="BD13" s="34">
        <f t="shared" si="12"/>
        <v>1.0323427224537509</v>
      </c>
      <c r="BE13" s="34">
        <f t="shared" si="37"/>
        <v>1.0324300539676083</v>
      </c>
      <c r="BF13" s="34">
        <f t="shared" ref="BF13" si="41">BF12*BE13</f>
        <v>1.2919882530688482</v>
      </c>
      <c r="BG13" s="30"/>
      <c r="BH13" s="35">
        <v>2013</v>
      </c>
      <c r="BI13" s="45">
        <f t="shared" si="14"/>
        <v>1.3018520291053963</v>
      </c>
      <c r="BJ13" s="37"/>
      <c r="BK13" s="30" t="s">
        <v>97</v>
      </c>
      <c r="BL13" s="45">
        <f t="shared" si="22"/>
        <v>1.2732837840439544</v>
      </c>
      <c r="BM13" s="7"/>
      <c r="BN13" s="7"/>
      <c r="BO13" s="29"/>
    </row>
    <row r="14" spans="1:67">
      <c r="A14" s="19">
        <v>36495</v>
      </c>
      <c r="B14" s="20">
        <v>67.8</v>
      </c>
      <c r="C14" s="21">
        <v>65.900000000000006</v>
      </c>
      <c r="D14" s="15"/>
      <c r="E14" s="15"/>
      <c r="F14" s="15">
        <v>61.6</v>
      </c>
      <c r="G14" s="21"/>
      <c r="H14" s="5"/>
      <c r="I14" s="2"/>
      <c r="J14" s="25"/>
      <c r="K14" s="9"/>
      <c r="L14" s="9"/>
      <c r="M14" s="9"/>
      <c r="N14" s="9"/>
      <c r="O14" s="9"/>
      <c r="P14" s="9"/>
      <c r="Q14" s="9"/>
      <c r="R14" s="25"/>
      <c r="S14" s="9"/>
      <c r="T14" s="9"/>
      <c r="U14" s="9"/>
      <c r="V14" s="9"/>
      <c r="W14" s="9"/>
      <c r="X14" s="9"/>
      <c r="Y14" s="9"/>
      <c r="Z14" s="30"/>
      <c r="AA14" s="30"/>
      <c r="AB14" s="30"/>
      <c r="AC14" s="30"/>
      <c r="AD14" s="30"/>
      <c r="AE14" s="30"/>
      <c r="AF14" s="30"/>
      <c r="AG14" s="30"/>
      <c r="AH14" s="25"/>
      <c r="AI14" s="9"/>
      <c r="AJ14" s="9"/>
      <c r="AK14" s="9"/>
      <c r="AL14" s="9"/>
      <c r="AM14" s="9"/>
      <c r="AN14" s="9"/>
      <c r="AO14" s="9"/>
      <c r="AP14" s="25"/>
      <c r="AQ14" s="9"/>
      <c r="AR14" s="9"/>
      <c r="AS14" s="9"/>
      <c r="AT14" s="9"/>
      <c r="AU14" s="9"/>
      <c r="AV14" s="25"/>
      <c r="AW14" s="9"/>
      <c r="AX14" s="9"/>
      <c r="AY14" s="9"/>
      <c r="AZ14" s="30"/>
      <c r="BA14" s="30"/>
      <c r="BB14" s="30"/>
      <c r="BC14" s="30"/>
      <c r="BD14" s="30"/>
      <c r="BE14" s="30"/>
      <c r="BF14" s="30"/>
      <c r="BG14" s="30"/>
      <c r="BH14" s="35"/>
      <c r="BI14" s="47"/>
      <c r="BJ14" s="37"/>
      <c r="BK14" s="37"/>
      <c r="BL14" s="7"/>
      <c r="BM14" s="7"/>
      <c r="BN14" s="7"/>
    </row>
    <row r="15" spans="1:67">
      <c r="A15" s="19">
        <v>36586</v>
      </c>
      <c r="B15" s="20">
        <v>68.599999999999994</v>
      </c>
      <c r="C15" s="21">
        <v>66.5</v>
      </c>
      <c r="D15" s="15"/>
      <c r="E15" s="15"/>
      <c r="F15" s="15">
        <v>62.2</v>
      </c>
      <c r="G15" s="21"/>
      <c r="H15" s="5"/>
      <c r="I15" s="3"/>
      <c r="J15" s="25"/>
      <c r="K15" s="8" t="s">
        <v>64</v>
      </c>
      <c r="L15" s="9"/>
      <c r="M15" s="9"/>
      <c r="N15" s="9"/>
      <c r="O15" s="9"/>
      <c r="P15" s="9"/>
      <c r="Q15" s="9"/>
      <c r="R15" s="25"/>
      <c r="S15" s="8" t="s">
        <v>64</v>
      </c>
      <c r="T15" s="9"/>
      <c r="U15" s="9"/>
      <c r="V15" s="9"/>
      <c r="W15" s="9"/>
      <c r="X15" s="9"/>
      <c r="Y15" s="9"/>
      <c r="Z15" s="30"/>
      <c r="AA15" s="31" t="s">
        <v>64</v>
      </c>
      <c r="AB15" s="30"/>
      <c r="AC15" s="30"/>
      <c r="AD15" s="30"/>
      <c r="AE15" s="30"/>
      <c r="AF15" s="30"/>
      <c r="AG15" s="30"/>
      <c r="AU15" s="9"/>
      <c r="AV15" s="25"/>
      <c r="AW15" s="9"/>
      <c r="AX15" s="9"/>
      <c r="AY15" s="9"/>
      <c r="AZ15" s="30"/>
      <c r="BA15" s="30"/>
      <c r="BB15" s="30"/>
      <c r="BC15" s="30"/>
      <c r="BD15" s="30"/>
      <c r="BE15" s="30"/>
      <c r="BF15" s="30"/>
      <c r="BG15" s="30"/>
      <c r="BH15" s="35"/>
      <c r="BI15" s="30"/>
      <c r="BJ15" s="30"/>
      <c r="BK15" s="30"/>
      <c r="BL15" s="7"/>
      <c r="BM15" s="7"/>
      <c r="BN15" s="7"/>
    </row>
    <row r="16" spans="1:67">
      <c r="A16" s="19">
        <v>36678</v>
      </c>
      <c r="B16" s="20">
        <v>69.099999999999994</v>
      </c>
      <c r="C16" s="21">
        <v>67.8</v>
      </c>
      <c r="D16" s="15"/>
      <c r="E16" s="15"/>
      <c r="F16" s="15">
        <v>63.1</v>
      </c>
      <c r="G16" s="21"/>
      <c r="H16" s="5"/>
      <c r="I16" s="3"/>
      <c r="J16" s="25"/>
      <c r="K16" s="43" t="s">
        <v>35</v>
      </c>
      <c r="L16" s="43" t="s">
        <v>63</v>
      </c>
      <c r="M16" s="43" t="s">
        <v>36</v>
      </c>
      <c r="N16" s="43" t="s">
        <v>37</v>
      </c>
      <c r="O16" s="43" t="s">
        <v>38</v>
      </c>
      <c r="P16" s="43" t="s">
        <v>39</v>
      </c>
      <c r="Q16" s="9"/>
      <c r="R16" s="25"/>
      <c r="S16" s="39" t="s">
        <v>35</v>
      </c>
      <c r="T16" s="39" t="s">
        <v>63</v>
      </c>
      <c r="U16" s="39" t="s">
        <v>36</v>
      </c>
      <c r="V16" s="39" t="s">
        <v>37</v>
      </c>
      <c r="W16" s="39" t="s">
        <v>38</v>
      </c>
      <c r="X16" s="39" t="s">
        <v>39</v>
      </c>
      <c r="Y16" s="9"/>
      <c r="Z16" s="30"/>
      <c r="AA16" s="38" t="s">
        <v>35</v>
      </c>
      <c r="AB16" s="38" t="s">
        <v>63</v>
      </c>
      <c r="AC16" s="38" t="s">
        <v>36</v>
      </c>
      <c r="AD16" s="38" t="s">
        <v>37</v>
      </c>
      <c r="AE16" s="38" t="s">
        <v>38</v>
      </c>
      <c r="AF16" s="38" t="s">
        <v>39</v>
      </c>
      <c r="AG16" s="30"/>
      <c r="AI16" s="25"/>
      <c r="AJ16" s="8"/>
      <c r="AK16" s="9"/>
      <c r="AL16" s="9"/>
      <c r="AM16" s="9"/>
      <c r="AN16" s="9"/>
      <c r="AO16" s="9"/>
      <c r="AP16" s="9"/>
      <c r="AQ16" s="25"/>
      <c r="AR16" s="8"/>
      <c r="AS16" s="9"/>
      <c r="AT16" s="9"/>
      <c r="AU16" s="9"/>
      <c r="AV16" s="25"/>
      <c r="AX16" s="8"/>
      <c r="AY16" s="9"/>
      <c r="AZ16" s="9"/>
      <c r="BA16" s="9"/>
      <c r="BB16" s="9"/>
      <c r="BC16" s="9"/>
      <c r="BD16" s="9"/>
      <c r="BE16" s="9"/>
      <c r="BF16" s="9"/>
      <c r="BG16" s="9"/>
      <c r="BH16" s="25"/>
      <c r="BI16" s="9"/>
      <c r="BJ16" s="9"/>
      <c r="BK16" s="9"/>
    </row>
    <row r="17" spans="1:63">
      <c r="A17" s="19">
        <v>36770</v>
      </c>
      <c r="B17" s="20">
        <v>69.900000000000006</v>
      </c>
      <c r="C17" s="21">
        <v>69</v>
      </c>
      <c r="D17" s="15"/>
      <c r="E17" s="15"/>
      <c r="F17" s="15">
        <v>64.2</v>
      </c>
      <c r="G17" s="21"/>
      <c r="H17" s="5"/>
      <c r="I17" s="3"/>
      <c r="J17" s="28">
        <v>2006</v>
      </c>
      <c r="K17" s="29">
        <f>K6/K6</f>
        <v>1</v>
      </c>
      <c r="L17" s="29">
        <f t="shared" ref="L17:O17" si="42">L6/L6</f>
        <v>1</v>
      </c>
      <c r="M17" s="29">
        <f t="shared" si="42"/>
        <v>1</v>
      </c>
      <c r="N17" s="29">
        <f t="shared" si="42"/>
        <v>1</v>
      </c>
      <c r="O17" s="29">
        <f t="shared" si="42"/>
        <v>1</v>
      </c>
      <c r="P17" s="29">
        <f>P6/P6</f>
        <v>1</v>
      </c>
      <c r="Q17" s="9"/>
      <c r="R17" s="25" t="s">
        <v>27</v>
      </c>
      <c r="S17" s="29">
        <f>S6/S6</f>
        <v>1</v>
      </c>
      <c r="T17" s="29">
        <f t="shared" ref="T17:X17" si="43">T6/T6</f>
        <v>1</v>
      </c>
      <c r="U17" s="29">
        <f t="shared" si="43"/>
        <v>1</v>
      </c>
      <c r="V17" s="29">
        <f t="shared" si="43"/>
        <v>1</v>
      </c>
      <c r="W17" s="29">
        <f t="shared" si="43"/>
        <v>1</v>
      </c>
      <c r="X17" s="29">
        <f t="shared" si="43"/>
        <v>1</v>
      </c>
      <c r="Y17" s="9"/>
      <c r="Z17" s="30" t="s">
        <v>90</v>
      </c>
      <c r="AA17" s="34">
        <f>AA6/AA6</f>
        <v>1</v>
      </c>
      <c r="AB17" s="34">
        <f t="shared" ref="AB17:AF17" si="44">AB6/AB6</f>
        <v>1</v>
      </c>
      <c r="AC17" s="34">
        <f t="shared" si="44"/>
        <v>1</v>
      </c>
      <c r="AD17" s="34">
        <f t="shared" si="44"/>
        <v>1</v>
      </c>
      <c r="AE17" s="34">
        <f t="shared" si="44"/>
        <v>1</v>
      </c>
      <c r="AF17" s="34">
        <f t="shared" si="44"/>
        <v>1</v>
      </c>
      <c r="AG17" s="30"/>
      <c r="AI17" s="25"/>
      <c r="AJ17" s="9"/>
      <c r="AK17" s="9"/>
      <c r="AL17" s="9"/>
      <c r="AM17" s="9"/>
      <c r="AN17" s="9"/>
      <c r="AO17" s="9"/>
      <c r="AP17" s="9"/>
      <c r="AQ17" s="25"/>
      <c r="AR17" s="9"/>
      <c r="AS17" s="9"/>
      <c r="AT17" s="9"/>
      <c r="AU17" s="9"/>
      <c r="AV17" s="25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25"/>
      <c r="BI17" s="9"/>
      <c r="BJ17" s="9"/>
      <c r="BK17" s="9"/>
    </row>
    <row r="18" spans="1:63">
      <c r="A18" s="19">
        <v>36861</v>
      </c>
      <c r="B18" s="20">
        <v>70.400000000000006</v>
      </c>
      <c r="C18" s="21">
        <v>70.099999999999994</v>
      </c>
      <c r="D18" s="15"/>
      <c r="E18" s="15"/>
      <c r="F18" s="15">
        <v>64.7</v>
      </c>
      <c r="G18" s="21"/>
      <c r="H18" s="5"/>
      <c r="I18" s="5"/>
      <c r="J18" s="28">
        <v>2007</v>
      </c>
      <c r="K18" s="29">
        <f>K7/K6</f>
        <v>1.0410768803774635</v>
      </c>
      <c r="L18" s="29">
        <f>L7/L6</f>
        <v>1.0476758045292014</v>
      </c>
      <c r="M18" s="29">
        <f t="shared" ref="K18:P24" si="45">M7/M6</f>
        <v>0.98987341772151893</v>
      </c>
      <c r="N18" s="29">
        <f t="shared" si="45"/>
        <v>1.0461401952085181</v>
      </c>
      <c r="O18" s="29">
        <f t="shared" si="45"/>
        <v>1.045643153526971</v>
      </c>
      <c r="P18" s="29">
        <f t="shared" si="45"/>
        <v>1.0333027803238619</v>
      </c>
      <c r="Q18" s="9"/>
      <c r="R18" s="25" t="s">
        <v>28</v>
      </c>
      <c r="S18" s="29">
        <f>S7/S6</f>
        <v>1.0479315263908699</v>
      </c>
      <c r="T18" s="29">
        <f t="shared" ref="S18:X24" si="46">T7/T6</f>
        <v>1.0565631724561944</v>
      </c>
      <c r="U18" s="29">
        <f t="shared" si="46"/>
        <v>0.99543610547667338</v>
      </c>
      <c r="V18" s="29">
        <f t="shared" si="46"/>
        <v>1.0525838621940165</v>
      </c>
      <c r="W18" s="29">
        <f t="shared" si="46"/>
        <v>1.0460745680509247</v>
      </c>
      <c r="X18" s="29">
        <f t="shared" si="46"/>
        <v>1.051919446192574</v>
      </c>
      <c r="Y18" s="9"/>
      <c r="Z18" s="30" t="s">
        <v>91</v>
      </c>
      <c r="AA18" s="34">
        <f>AA7/AA6</f>
        <v>1.0538974210373802</v>
      </c>
      <c r="AB18" s="34">
        <f t="shared" ref="AB18:AF18" si="47">AB7/AB6</f>
        <v>1.0644959298685035</v>
      </c>
      <c r="AC18" s="34">
        <f t="shared" si="47"/>
        <v>1.0048518896833503</v>
      </c>
      <c r="AD18" s="34">
        <f t="shared" si="47"/>
        <v>1.0412371134020619</v>
      </c>
      <c r="AE18" s="34">
        <f t="shared" si="47"/>
        <v>1.0491400491400491</v>
      </c>
      <c r="AF18" s="34">
        <f t="shared" si="47"/>
        <v>1.0608</v>
      </c>
      <c r="AG18" s="30"/>
      <c r="AI18" s="25"/>
      <c r="AJ18" s="10"/>
      <c r="AK18" s="10"/>
      <c r="AL18" s="10"/>
      <c r="AM18" s="10"/>
      <c r="AN18" s="10"/>
      <c r="AO18" s="10"/>
      <c r="AP18" s="9"/>
      <c r="AQ18" s="25"/>
      <c r="AR18" s="9"/>
      <c r="AS18" s="9"/>
      <c r="AT18" s="9"/>
      <c r="AU18" s="9"/>
      <c r="AV18" s="25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25"/>
      <c r="BI18" s="9"/>
      <c r="BJ18" s="9"/>
      <c r="BK18" s="9"/>
    </row>
    <row r="19" spans="1:63">
      <c r="A19" s="19">
        <v>36951</v>
      </c>
      <c r="B19" s="20">
        <v>71.2</v>
      </c>
      <c r="C19" s="21">
        <v>69.400000000000006</v>
      </c>
      <c r="D19" s="15"/>
      <c r="E19" s="15"/>
      <c r="F19" s="15">
        <v>65.2</v>
      </c>
      <c r="G19" s="21"/>
      <c r="H19" s="5"/>
      <c r="I19" s="5"/>
      <c r="J19" s="28">
        <v>2008</v>
      </c>
      <c r="K19" s="29">
        <f t="shared" si="45"/>
        <v>1.0421221007731269</v>
      </c>
      <c r="L19" s="29">
        <f t="shared" si="45"/>
        <v>1.0722411831626848</v>
      </c>
      <c r="M19" s="29">
        <f t="shared" si="45"/>
        <v>1.0007672634271101</v>
      </c>
      <c r="N19" s="29">
        <f t="shared" si="45"/>
        <v>1.0432569974554708</v>
      </c>
      <c r="O19" s="29">
        <f t="shared" si="45"/>
        <v>1.0325963718820863</v>
      </c>
      <c r="P19" s="29">
        <f>P8/P7</f>
        <v>1.0366646954464815</v>
      </c>
      <c r="Q19" s="9"/>
      <c r="R19" s="25" t="s">
        <v>29</v>
      </c>
      <c r="S19" s="29">
        <f t="shared" si="46"/>
        <v>1.0419275796351757</v>
      </c>
      <c r="T19" s="29">
        <f t="shared" si="46"/>
        <v>1.0555717195228393</v>
      </c>
      <c r="U19" s="29">
        <f t="shared" si="46"/>
        <v>0.99363219561895078</v>
      </c>
      <c r="V19" s="29">
        <f t="shared" si="46"/>
        <v>1.0364628194085559</v>
      </c>
      <c r="W19" s="29">
        <f t="shared" si="46"/>
        <v>1.0373804694291509</v>
      </c>
      <c r="X19" s="29">
        <f>X8/X7</f>
        <v>1.0305115166018546</v>
      </c>
      <c r="Y19" s="9"/>
      <c r="Z19" s="30" t="s">
        <v>92</v>
      </c>
      <c r="AA19" s="34">
        <f t="shared" ref="AA19:AF24" si="48">AA8/AA7</f>
        <v>1.0431674456970033</v>
      </c>
      <c r="AB19" s="34">
        <f t="shared" si="48"/>
        <v>1.0494117647058825</v>
      </c>
      <c r="AC19" s="34">
        <f t="shared" si="48"/>
        <v>0.99288437102922511</v>
      </c>
      <c r="AD19" s="34">
        <f t="shared" si="48"/>
        <v>1.0401863715783342</v>
      </c>
      <c r="AE19" s="34">
        <f t="shared" si="48"/>
        <v>1.040983606557377</v>
      </c>
      <c r="AF19" s="34">
        <f>AF8/AF7</f>
        <v>1.0298642533936651</v>
      </c>
      <c r="AG19" s="30"/>
      <c r="AI19" s="25"/>
      <c r="AJ19" s="6"/>
      <c r="AK19" s="6"/>
      <c r="AL19" s="6"/>
      <c r="AM19" s="6"/>
      <c r="AN19" s="6"/>
      <c r="AO19" s="6"/>
      <c r="AP19" s="9"/>
      <c r="AQ19" s="25"/>
      <c r="AR19" s="26"/>
      <c r="AS19" s="9"/>
      <c r="AT19" s="9"/>
      <c r="AU19" s="9"/>
      <c r="AV19" s="25"/>
      <c r="AX19" s="26"/>
      <c r="AY19" s="9"/>
      <c r="AZ19" s="9"/>
      <c r="BA19" s="9"/>
      <c r="BB19" s="9"/>
      <c r="BC19" s="9"/>
      <c r="BD19" s="9"/>
      <c r="BE19" s="9"/>
      <c r="BF19" s="9"/>
      <c r="BG19" s="9"/>
      <c r="BH19" s="25"/>
      <c r="BI19" s="9"/>
      <c r="BJ19" s="9"/>
      <c r="BK19" s="9"/>
    </row>
    <row r="20" spans="1:63">
      <c r="A20" s="19">
        <v>37043</v>
      </c>
      <c r="B20" s="20">
        <v>71.599999999999994</v>
      </c>
      <c r="C20" s="21">
        <v>70.8</v>
      </c>
      <c r="D20" s="15"/>
      <c r="E20" s="15"/>
      <c r="F20" s="15">
        <v>65.5</v>
      </c>
      <c r="G20" s="21"/>
      <c r="H20" s="5"/>
      <c r="I20" s="5"/>
      <c r="J20" s="28">
        <v>2009</v>
      </c>
      <c r="K20" s="29">
        <f t="shared" si="45"/>
        <v>1.0437452033768229</v>
      </c>
      <c r="L20" s="29">
        <f t="shared" si="45"/>
        <v>0.98541114058355439</v>
      </c>
      <c r="M20" s="29">
        <f t="shared" si="45"/>
        <v>0.9907998977766419</v>
      </c>
      <c r="N20" s="29">
        <f>N9/N8</f>
        <v>1.0265582655826557</v>
      </c>
      <c r="O20" s="29">
        <f t="shared" si="45"/>
        <v>1.0304693933571232</v>
      </c>
      <c r="P20" s="29">
        <f>P9/P8</f>
        <v>1.047347404449515</v>
      </c>
      <c r="Q20" s="9"/>
      <c r="R20" s="25" t="s">
        <v>30</v>
      </c>
      <c r="S20" s="29">
        <f t="shared" si="46"/>
        <v>1.0452051215050955</v>
      </c>
      <c r="T20" s="29">
        <f t="shared" si="46"/>
        <v>1.0457552370452041</v>
      </c>
      <c r="U20" s="29">
        <f t="shared" si="46"/>
        <v>1.0035888233786208</v>
      </c>
      <c r="V20" s="29">
        <f t="shared" si="46"/>
        <v>1.0360110803324101</v>
      </c>
      <c r="W20" s="29">
        <f t="shared" si="46"/>
        <v>1.0435754189944133</v>
      </c>
      <c r="X20" s="29">
        <f t="shared" si="46"/>
        <v>1.0426705370101597</v>
      </c>
      <c r="Y20" s="9"/>
      <c r="Z20" s="30" t="s">
        <v>93</v>
      </c>
      <c r="AA20" s="34">
        <f t="shared" si="48"/>
        <v>1.0424354243542437</v>
      </c>
      <c r="AB20" s="34">
        <f t="shared" si="48"/>
        <v>1.0644618834080717</v>
      </c>
      <c r="AC20" s="34">
        <f t="shared" si="48"/>
        <v>1.0025595085743535</v>
      </c>
      <c r="AD20" s="34">
        <f t="shared" si="48"/>
        <v>1.04003359462486</v>
      </c>
      <c r="AE20" s="34">
        <f t="shared" si="48"/>
        <v>1.0371203599550054</v>
      </c>
      <c r="AF20" s="34">
        <f t="shared" si="48"/>
        <v>1.0398359695371999</v>
      </c>
      <c r="AG20" s="30"/>
      <c r="AI20" s="25"/>
      <c r="AJ20" s="27"/>
      <c r="AK20" s="27"/>
      <c r="AL20" s="27"/>
      <c r="AM20" s="27"/>
      <c r="AN20" s="27"/>
      <c r="AO20" s="27"/>
      <c r="AP20" s="9"/>
      <c r="AQ20" s="25"/>
      <c r="AR20" s="9"/>
      <c r="AS20" s="9"/>
      <c r="AT20" s="9"/>
      <c r="AU20" s="9"/>
      <c r="AV20" s="25"/>
      <c r="AY20" s="9"/>
      <c r="AZ20" s="9"/>
      <c r="BA20" s="9"/>
      <c r="BB20" s="9"/>
      <c r="BC20" s="9"/>
      <c r="BD20" s="9"/>
      <c r="BE20" s="9"/>
      <c r="BF20" s="9"/>
      <c r="BG20" s="9"/>
      <c r="BH20" s="25"/>
      <c r="BI20" s="9"/>
      <c r="BJ20" s="9"/>
      <c r="BK20" s="9"/>
    </row>
    <row r="21" spans="1:63">
      <c r="A21" s="19">
        <v>37135</v>
      </c>
      <c r="B21" s="20">
        <v>72.7</v>
      </c>
      <c r="C21" s="21">
        <v>71.400000000000006</v>
      </c>
      <c r="D21" s="21">
        <v>92.3</v>
      </c>
      <c r="E21" s="21">
        <v>74.099999999999994</v>
      </c>
      <c r="F21" s="21">
        <v>67.400000000000006</v>
      </c>
      <c r="G21" s="21">
        <v>66.2</v>
      </c>
      <c r="H21" s="5"/>
      <c r="I21" s="5"/>
      <c r="J21" s="28">
        <v>2010</v>
      </c>
      <c r="K21" s="29">
        <f t="shared" si="45"/>
        <v>1.0465686274509804</v>
      </c>
      <c r="L21" s="29">
        <f t="shared" si="45"/>
        <v>1.0169582772543742</v>
      </c>
      <c r="M21" s="29">
        <f t="shared" si="45"/>
        <v>1.0136703636832602</v>
      </c>
      <c r="N21" s="29">
        <f t="shared" si="45"/>
        <v>1.0087117212249208</v>
      </c>
      <c r="O21" s="29">
        <f t="shared" si="45"/>
        <v>1.0167820990942993</v>
      </c>
      <c r="P21" s="29">
        <f>P10/P9</f>
        <v>1.0400326797385622</v>
      </c>
      <c r="Q21" s="9"/>
      <c r="R21" s="25" t="s">
        <v>31</v>
      </c>
      <c r="S21" s="29">
        <f t="shared" si="46"/>
        <v>1.0434999999999999</v>
      </c>
      <c r="T21" s="29">
        <f t="shared" si="46"/>
        <v>0.97996837111228263</v>
      </c>
      <c r="U21" s="29">
        <f t="shared" si="46"/>
        <v>0.99335887611749674</v>
      </c>
      <c r="V21" s="29">
        <f t="shared" si="46"/>
        <v>1.0189839572192512</v>
      </c>
      <c r="W21" s="29">
        <f t="shared" si="46"/>
        <v>1.0077623126338331</v>
      </c>
      <c r="X21" s="29">
        <f>X10/X9</f>
        <v>1.040367483296214</v>
      </c>
      <c r="Y21" s="9"/>
      <c r="Z21" s="30" t="s">
        <v>94</v>
      </c>
      <c r="AA21" s="34">
        <f t="shared" si="48"/>
        <v>1.0432364096080908</v>
      </c>
      <c r="AB21" s="34">
        <f t="shared" si="48"/>
        <v>0.976303317535545</v>
      </c>
      <c r="AC21" s="34">
        <f t="shared" si="48"/>
        <v>0.98672453408220584</v>
      </c>
      <c r="AD21" s="34">
        <f t="shared" si="48"/>
        <v>1.0226110363391654</v>
      </c>
      <c r="AE21" s="34">
        <f t="shared" si="48"/>
        <v>1.0184381778741867</v>
      </c>
      <c r="AF21" s="34">
        <f>AF10/AF9</f>
        <v>1.0430985915492959</v>
      </c>
      <c r="AG21" s="30"/>
      <c r="AI21" s="25"/>
      <c r="AJ21" s="27"/>
      <c r="AK21" s="27"/>
      <c r="AL21" s="27"/>
      <c r="AM21" s="27"/>
      <c r="AN21" s="27"/>
      <c r="AO21" s="27"/>
      <c r="AP21" s="9"/>
      <c r="AQ21" s="25"/>
      <c r="AR21" s="29"/>
      <c r="AS21" s="29"/>
      <c r="AT21" s="29"/>
      <c r="AU21" s="29"/>
      <c r="AV21" s="25"/>
      <c r="AW21" s="25"/>
      <c r="AX21" s="29"/>
      <c r="AY21" s="9"/>
      <c r="AZ21" s="9"/>
      <c r="BA21" s="9"/>
      <c r="BB21" s="9"/>
      <c r="BC21" s="9"/>
      <c r="BD21" s="9"/>
      <c r="BE21" s="9"/>
      <c r="BF21" s="9"/>
      <c r="BG21" s="9"/>
      <c r="BH21" s="25"/>
      <c r="BI21" s="9"/>
      <c r="BJ21" s="9"/>
      <c r="BK21" s="9"/>
    </row>
    <row r="22" spans="1:63">
      <c r="A22" s="19">
        <v>37226</v>
      </c>
      <c r="B22" s="20">
        <v>73.3</v>
      </c>
      <c r="C22" s="21">
        <v>71.5</v>
      </c>
      <c r="D22" s="21">
        <v>92.6</v>
      </c>
      <c r="E22" s="21">
        <v>74.400000000000006</v>
      </c>
      <c r="F22" s="21">
        <v>67.8</v>
      </c>
      <c r="G22" s="21">
        <v>67.5</v>
      </c>
      <c r="H22" s="5"/>
      <c r="I22" s="5"/>
      <c r="J22" s="28">
        <v>2011</v>
      </c>
      <c r="K22" s="29">
        <f t="shared" si="45"/>
        <v>1.0355971896955505</v>
      </c>
      <c r="L22" s="29">
        <f t="shared" si="45"/>
        <v>1.0492323980942297</v>
      </c>
      <c r="M22" s="29">
        <f t="shared" si="45"/>
        <v>1.0122137404580154</v>
      </c>
      <c r="N22" s="29">
        <f t="shared" si="45"/>
        <v>1.0282648521329496</v>
      </c>
      <c r="O22" s="29">
        <f t="shared" si="45"/>
        <v>1.03248624574273</v>
      </c>
      <c r="P22" s="29">
        <f t="shared" si="45"/>
        <v>1.0295888976171772</v>
      </c>
      <c r="Q22" s="9"/>
      <c r="R22" s="25" t="s">
        <v>32</v>
      </c>
      <c r="S22" s="29">
        <f t="shared" si="46"/>
        <v>1.0416866315285098</v>
      </c>
      <c r="T22" s="29">
        <f t="shared" si="46"/>
        <v>1.0424959655728887</v>
      </c>
      <c r="U22" s="29">
        <f t="shared" si="46"/>
        <v>1.0149138596040113</v>
      </c>
      <c r="V22" s="29">
        <f t="shared" si="46"/>
        <v>1.0112831277879821</v>
      </c>
      <c r="W22" s="29">
        <f t="shared" si="46"/>
        <v>1.0286852589641433</v>
      </c>
      <c r="X22" s="29">
        <f t="shared" si="46"/>
        <v>1.0382659887610381</v>
      </c>
      <c r="Y22" s="9"/>
      <c r="Z22" s="30" t="s">
        <v>95</v>
      </c>
      <c r="AA22" s="34">
        <f t="shared" si="48"/>
        <v>1.0443528841492971</v>
      </c>
      <c r="AB22" s="34">
        <f t="shared" si="48"/>
        <v>1.0304746494066883</v>
      </c>
      <c r="AC22" s="34">
        <f t="shared" si="48"/>
        <v>1.0219922380336353</v>
      </c>
      <c r="AD22" s="34">
        <f t="shared" si="48"/>
        <v>1.0100026322716504</v>
      </c>
      <c r="AE22" s="34">
        <f t="shared" si="48"/>
        <v>1.0244941427050054</v>
      </c>
      <c r="AF22" s="34">
        <f t="shared" si="48"/>
        <v>1.0413178503915743</v>
      </c>
      <c r="AG22" s="30"/>
      <c r="AI22" s="25"/>
      <c r="AJ22" s="27"/>
      <c r="AK22" s="27"/>
      <c r="AL22" s="27"/>
      <c r="AM22" s="27"/>
      <c r="AN22" s="27"/>
      <c r="AO22" s="27"/>
      <c r="AP22" s="9"/>
      <c r="AQ22" s="25"/>
      <c r="AR22" s="29"/>
      <c r="AS22" s="29"/>
      <c r="AT22" s="29"/>
      <c r="AU22" s="29"/>
      <c r="AV22" s="25"/>
      <c r="AW22" s="25"/>
      <c r="AX22" s="29"/>
      <c r="AY22" s="9"/>
      <c r="AZ22" s="9"/>
      <c r="BA22" s="9"/>
      <c r="BB22" s="9"/>
      <c r="BC22" s="9"/>
      <c r="BD22" s="9"/>
      <c r="BE22" s="9"/>
      <c r="BF22" s="9"/>
      <c r="BG22" s="9"/>
      <c r="BH22" s="25"/>
      <c r="BI22" s="9"/>
      <c r="BJ22" s="9"/>
      <c r="BK22" s="9"/>
    </row>
    <row r="23" spans="1:63">
      <c r="A23" s="19">
        <v>37316</v>
      </c>
      <c r="B23" s="20">
        <v>74.400000000000006</v>
      </c>
      <c r="C23" s="21">
        <v>71.2</v>
      </c>
      <c r="D23" s="21">
        <v>92.5</v>
      </c>
      <c r="E23" s="21">
        <v>75</v>
      </c>
      <c r="F23" s="21">
        <v>68.3</v>
      </c>
      <c r="G23" s="21">
        <v>68.400000000000006</v>
      </c>
      <c r="H23" s="5"/>
      <c r="I23" s="5"/>
      <c r="J23" s="28">
        <v>2012</v>
      </c>
      <c r="K23" s="29">
        <f t="shared" si="45"/>
        <v>1.039348710990502</v>
      </c>
      <c r="L23" s="29">
        <f t="shared" si="45"/>
        <v>1.0184157416750756</v>
      </c>
      <c r="M23" s="29">
        <f t="shared" si="45"/>
        <v>1.0047762694821518</v>
      </c>
      <c r="N23" s="29">
        <f t="shared" si="45"/>
        <v>1.0231611096971238</v>
      </c>
      <c r="O23" s="29">
        <f t="shared" si="45"/>
        <v>1.0350164932758181</v>
      </c>
      <c r="P23" s="29">
        <f>P12/P11</f>
        <v>1.0427263479145474</v>
      </c>
      <c r="Q23" s="9"/>
      <c r="R23" s="25" t="s">
        <v>33</v>
      </c>
      <c r="S23" s="29">
        <f t="shared" si="46"/>
        <v>1.0349586016559338</v>
      </c>
      <c r="T23" s="29">
        <f t="shared" si="46"/>
        <v>1.0319917440660473</v>
      </c>
      <c r="U23" s="29">
        <f t="shared" si="46"/>
        <v>1.0131745629592095</v>
      </c>
      <c r="V23" s="29">
        <f t="shared" si="46"/>
        <v>1.0378827192527245</v>
      </c>
      <c r="W23" s="29">
        <f t="shared" si="46"/>
        <v>1.0327911179963853</v>
      </c>
      <c r="X23" s="29">
        <f>X12/X11</f>
        <v>1.0309278350515463</v>
      </c>
      <c r="Y23" s="9"/>
      <c r="Z23" s="30" t="s">
        <v>96</v>
      </c>
      <c r="AA23" s="34">
        <f t="shared" si="48"/>
        <v>1.0348108609886284</v>
      </c>
      <c r="AB23" s="34">
        <f t="shared" si="48"/>
        <v>1.0439675477623658</v>
      </c>
      <c r="AC23" s="34">
        <f t="shared" si="48"/>
        <v>1.0106329113924051</v>
      </c>
      <c r="AD23" s="34">
        <f t="shared" si="48"/>
        <v>1.033880635913474</v>
      </c>
      <c r="AE23" s="34">
        <f t="shared" si="48"/>
        <v>1.0322245322245323</v>
      </c>
      <c r="AF23" s="34">
        <f>AF12/AF11</f>
        <v>1.0256742738589211</v>
      </c>
      <c r="AG23" s="30"/>
      <c r="AI23" s="25"/>
      <c r="AJ23" s="27"/>
      <c r="AK23" s="27"/>
      <c r="AL23" s="27"/>
      <c r="AM23" s="27"/>
      <c r="AN23" s="27"/>
      <c r="AO23" s="27"/>
      <c r="AP23" s="9"/>
      <c r="AQ23" s="25"/>
      <c r="AR23" s="29"/>
      <c r="AS23" s="29"/>
      <c r="AT23" s="29"/>
      <c r="AU23" s="29"/>
      <c r="AV23" s="25"/>
      <c r="AW23" s="25"/>
      <c r="AX23" s="29"/>
      <c r="AY23" s="9"/>
      <c r="AZ23" s="9"/>
      <c r="BA23" s="9"/>
      <c r="BB23" s="9"/>
      <c r="BC23" s="9"/>
      <c r="BD23" s="9"/>
      <c r="BE23" s="9"/>
      <c r="BF23" s="9"/>
      <c r="BG23" s="9"/>
      <c r="BH23" s="25"/>
      <c r="BI23" s="9"/>
      <c r="BJ23" s="9"/>
      <c r="BK23" s="9"/>
    </row>
    <row r="24" spans="1:63">
      <c r="A24" s="19">
        <v>37408</v>
      </c>
      <c r="B24" s="20">
        <v>74.599999999999994</v>
      </c>
      <c r="C24" s="21">
        <v>71.5</v>
      </c>
      <c r="D24" s="21">
        <v>91.6</v>
      </c>
      <c r="E24" s="21">
        <v>75.2</v>
      </c>
      <c r="F24" s="21">
        <v>69.2</v>
      </c>
      <c r="G24" s="21">
        <v>68.5</v>
      </c>
      <c r="H24" s="5"/>
      <c r="I24" s="5"/>
      <c r="J24" s="28">
        <v>2013</v>
      </c>
      <c r="K24" s="29">
        <f t="shared" si="45"/>
        <v>1.0376414273281114</v>
      </c>
      <c r="L24" s="29">
        <f t="shared" si="45"/>
        <v>1.015110230369086</v>
      </c>
      <c r="M24" s="29">
        <f t="shared" si="45"/>
        <v>1.0350262697022767</v>
      </c>
      <c r="N24" s="29">
        <f t="shared" si="45"/>
        <v>1.0077114427860696</v>
      </c>
      <c r="O24" s="29">
        <f t="shared" si="45"/>
        <v>1.0392253003187055</v>
      </c>
      <c r="P24" s="29">
        <f t="shared" si="45"/>
        <v>1.0351219512195122</v>
      </c>
      <c r="Q24" s="9"/>
      <c r="R24" s="25" t="s">
        <v>34</v>
      </c>
      <c r="S24" s="29">
        <f t="shared" si="46"/>
        <v>1.0422222222222222</v>
      </c>
      <c r="T24" s="29">
        <f t="shared" si="46"/>
        <v>1.0165</v>
      </c>
      <c r="U24" s="29">
        <f t="shared" si="46"/>
        <v>1.01600400100025</v>
      </c>
      <c r="V24" s="29">
        <f t="shared" si="46"/>
        <v>1.0089999999999999</v>
      </c>
      <c r="W24" s="29">
        <f t="shared" si="46"/>
        <v>1.0422499999999999</v>
      </c>
      <c r="X24" s="29">
        <f t="shared" si="46"/>
        <v>1.04725</v>
      </c>
      <c r="Y24" s="9"/>
      <c r="Z24" s="30" t="s">
        <v>97</v>
      </c>
      <c r="AA24" s="34">
        <f t="shared" si="48"/>
        <v>1.0419376541825522</v>
      </c>
      <c r="AB24" s="34">
        <f t="shared" si="48"/>
        <v>1.0162948107295062</v>
      </c>
      <c r="AC24" s="34">
        <f t="shared" si="48"/>
        <v>1.0075150300601203</v>
      </c>
      <c r="AD24" s="34">
        <f t="shared" si="48"/>
        <v>1.0151247794303</v>
      </c>
      <c r="AE24" s="34">
        <f t="shared" si="48"/>
        <v>1.0370090634441089</v>
      </c>
      <c r="AF24" s="34">
        <f t="shared" si="48"/>
        <v>1.0493046776232617</v>
      </c>
      <c r="AG24" s="30"/>
      <c r="AI24" s="25"/>
      <c r="AJ24" s="27"/>
      <c r="AK24" s="27"/>
      <c r="AL24" s="27"/>
      <c r="AM24" s="27"/>
      <c r="AN24" s="27"/>
      <c r="AO24" s="27"/>
      <c r="AP24" s="9"/>
      <c r="AQ24" s="25"/>
      <c r="AR24" s="29"/>
      <c r="AS24" s="29"/>
      <c r="AT24" s="29"/>
      <c r="AU24" s="29"/>
      <c r="AV24" s="25"/>
      <c r="AW24" s="25"/>
      <c r="AX24" s="29"/>
      <c r="AY24" s="9"/>
      <c r="AZ24" s="9"/>
      <c r="BA24" s="9"/>
      <c r="BB24" s="9"/>
      <c r="BC24" s="9"/>
      <c r="BD24" s="9"/>
      <c r="BE24" s="9"/>
      <c r="BF24" s="9"/>
      <c r="BG24" s="9"/>
      <c r="BH24" s="25"/>
      <c r="BI24" s="9"/>
      <c r="BJ24" s="9"/>
      <c r="BK24" s="9"/>
    </row>
    <row r="25" spans="1:63">
      <c r="A25" s="19">
        <v>37500</v>
      </c>
      <c r="B25" s="20">
        <v>75.599999999999994</v>
      </c>
      <c r="C25" s="21">
        <v>71.5</v>
      </c>
      <c r="D25" s="21">
        <v>91.8</v>
      </c>
      <c r="E25" s="21">
        <v>75.900000000000006</v>
      </c>
      <c r="F25" s="21">
        <v>70.400000000000006</v>
      </c>
      <c r="G25" s="21">
        <v>69.099999999999994</v>
      </c>
      <c r="H25" s="5"/>
      <c r="I25" s="5"/>
      <c r="J25" s="25"/>
      <c r="K25" s="9"/>
      <c r="L25" s="9"/>
      <c r="M25" s="9"/>
      <c r="N25" s="9"/>
      <c r="O25" s="9"/>
      <c r="P25" s="9"/>
      <c r="Q25" s="9"/>
      <c r="R25" s="25"/>
      <c r="S25" s="9"/>
      <c r="T25" s="9"/>
      <c r="U25" s="9"/>
      <c r="V25" s="9"/>
      <c r="W25" s="9"/>
      <c r="X25" s="9"/>
      <c r="Y25" s="9"/>
      <c r="Z25" s="30"/>
      <c r="AA25" s="30"/>
      <c r="AB25" s="30"/>
      <c r="AC25" s="30"/>
      <c r="AD25" s="30"/>
      <c r="AE25" s="30"/>
      <c r="AF25" s="30"/>
      <c r="AG25" s="30"/>
      <c r="AI25" s="25"/>
      <c r="AJ25" s="27"/>
      <c r="AK25" s="27"/>
      <c r="AL25" s="27"/>
      <c r="AM25" s="27"/>
      <c r="AN25" s="27"/>
      <c r="AO25" s="27"/>
      <c r="AP25" s="9"/>
      <c r="AQ25" s="25"/>
      <c r="AR25" s="29"/>
      <c r="AS25" s="29"/>
      <c r="AT25" s="29"/>
      <c r="AU25" s="29"/>
      <c r="AV25" s="25"/>
      <c r="AW25" s="25"/>
      <c r="AX25" s="29"/>
      <c r="AY25" s="9"/>
      <c r="AZ25" s="9"/>
      <c r="BA25" s="9"/>
      <c r="BB25" s="9"/>
      <c r="BC25" s="9"/>
      <c r="BD25" s="9"/>
      <c r="BE25" s="9"/>
      <c r="BF25" s="9"/>
      <c r="BG25" s="9"/>
      <c r="BH25" s="25"/>
      <c r="BI25" s="9"/>
      <c r="BJ25" s="9"/>
      <c r="BK25" s="9"/>
    </row>
    <row r="26" spans="1:63">
      <c r="A26" s="19">
        <v>37591</v>
      </c>
      <c r="B26" s="20">
        <v>76.5</v>
      </c>
      <c r="C26" s="21">
        <v>72.8</v>
      </c>
      <c r="D26" s="21">
        <v>91.9</v>
      </c>
      <c r="E26" s="21">
        <v>76.5</v>
      </c>
      <c r="F26" s="21">
        <v>70.7</v>
      </c>
      <c r="G26" s="21">
        <v>69.3</v>
      </c>
      <c r="H26" s="5"/>
      <c r="I26" s="5"/>
      <c r="J26" s="25"/>
      <c r="K26" s="8" t="s">
        <v>65</v>
      </c>
      <c r="L26" s="9"/>
      <c r="M26" s="9"/>
      <c r="N26" s="9"/>
      <c r="O26" s="9"/>
      <c r="P26" s="9"/>
      <c r="Q26" s="9"/>
      <c r="R26" s="25"/>
      <c r="S26" s="8" t="s">
        <v>65</v>
      </c>
      <c r="T26" s="9"/>
      <c r="U26" s="9"/>
      <c r="V26" s="9"/>
      <c r="W26" s="9"/>
      <c r="X26" s="9"/>
      <c r="Y26" s="9"/>
      <c r="Z26" s="30"/>
      <c r="AA26" s="31" t="s">
        <v>65</v>
      </c>
      <c r="AB26" s="30"/>
      <c r="AC26" s="30"/>
      <c r="AD26" s="30"/>
      <c r="AE26" s="30"/>
      <c r="AF26" s="30"/>
      <c r="AG26" s="30"/>
      <c r="AI26" s="25"/>
      <c r="AJ26" s="27"/>
      <c r="AK26" s="27"/>
      <c r="AL26" s="27"/>
      <c r="AM26" s="27"/>
      <c r="AN26" s="27"/>
      <c r="AO26" s="27"/>
      <c r="AP26" s="9"/>
      <c r="AQ26" s="25"/>
      <c r="AR26" s="29"/>
      <c r="AS26" s="29"/>
      <c r="AT26" s="29"/>
      <c r="AU26" s="29"/>
      <c r="AV26" s="25"/>
      <c r="AW26" s="25"/>
      <c r="AX26" s="29"/>
      <c r="AY26" s="9"/>
      <c r="AZ26" s="9"/>
      <c r="BA26" s="9"/>
      <c r="BB26" s="9"/>
      <c r="BC26" s="9"/>
      <c r="BD26" s="9"/>
      <c r="BE26" s="9"/>
      <c r="BF26" s="9"/>
      <c r="BG26" s="9"/>
      <c r="BH26" s="25"/>
      <c r="BI26" s="9"/>
      <c r="BJ26" s="9"/>
      <c r="BK26" s="9"/>
    </row>
    <row r="27" spans="1:63">
      <c r="A27" s="19">
        <v>37681</v>
      </c>
      <c r="B27" s="20">
        <v>77.099999999999994</v>
      </c>
      <c r="C27" s="21">
        <v>73.8</v>
      </c>
      <c r="D27" s="21">
        <v>92.9</v>
      </c>
      <c r="E27" s="21">
        <v>77</v>
      </c>
      <c r="F27" s="21">
        <v>71</v>
      </c>
      <c r="G27" s="21">
        <v>70.900000000000006</v>
      </c>
      <c r="H27" s="5"/>
      <c r="I27" s="5"/>
      <c r="J27" s="25"/>
      <c r="K27" s="43" t="s">
        <v>35</v>
      </c>
      <c r="L27" s="43" t="s">
        <v>63</v>
      </c>
      <c r="M27" s="43" t="s">
        <v>36</v>
      </c>
      <c r="N27" s="43" t="s">
        <v>37</v>
      </c>
      <c r="O27" s="43" t="s">
        <v>38</v>
      </c>
      <c r="P27" s="43" t="s">
        <v>39</v>
      </c>
      <c r="Q27" s="9"/>
      <c r="R27" s="25"/>
      <c r="S27" s="39" t="s">
        <v>35</v>
      </c>
      <c r="T27" s="39" t="s">
        <v>63</v>
      </c>
      <c r="U27" s="39" t="s">
        <v>36</v>
      </c>
      <c r="V27" s="39" t="s">
        <v>37</v>
      </c>
      <c r="W27" s="39" t="s">
        <v>38</v>
      </c>
      <c r="X27" s="39" t="s">
        <v>39</v>
      </c>
      <c r="Y27" s="9"/>
      <c r="Z27" s="30"/>
      <c r="AA27" s="38" t="s">
        <v>35</v>
      </c>
      <c r="AB27" s="38" t="s">
        <v>63</v>
      </c>
      <c r="AC27" s="38" t="s">
        <v>36</v>
      </c>
      <c r="AD27" s="38" t="s">
        <v>37</v>
      </c>
      <c r="AE27" s="38" t="s">
        <v>38</v>
      </c>
      <c r="AF27" s="38" t="s">
        <v>39</v>
      </c>
      <c r="AG27" s="30"/>
      <c r="AI27" s="25"/>
      <c r="AJ27" s="27"/>
      <c r="AK27" s="27"/>
      <c r="AL27" s="27"/>
      <c r="AM27" s="27"/>
      <c r="AN27" s="27"/>
      <c r="AO27" s="27"/>
      <c r="AP27" s="9"/>
      <c r="AQ27" s="25"/>
      <c r="AR27" s="29"/>
      <c r="AS27" s="29"/>
      <c r="AT27" s="29"/>
      <c r="AU27" s="29"/>
      <c r="AV27" s="25"/>
      <c r="AW27" s="25"/>
      <c r="AX27" s="29"/>
      <c r="AY27" s="9"/>
      <c r="AZ27" s="9"/>
      <c r="BA27" s="9"/>
      <c r="BB27" s="9"/>
      <c r="BC27" s="9"/>
      <c r="BD27" s="9"/>
      <c r="BE27" s="9"/>
      <c r="BF27" s="9"/>
      <c r="BG27" s="9"/>
      <c r="BH27" s="25"/>
      <c r="BI27" s="9"/>
      <c r="BJ27" s="9"/>
      <c r="BK27" s="9"/>
    </row>
    <row r="28" spans="1:63">
      <c r="A28" s="19">
        <v>37773</v>
      </c>
      <c r="B28" s="20">
        <v>77.8</v>
      </c>
      <c r="C28" s="21">
        <v>73.3</v>
      </c>
      <c r="D28" s="21">
        <v>93.1</v>
      </c>
      <c r="E28" s="21">
        <v>77.599999999999994</v>
      </c>
      <c r="F28" s="21">
        <v>71.400000000000006</v>
      </c>
      <c r="G28" s="21">
        <v>71.2</v>
      </c>
      <c r="H28" s="5"/>
      <c r="I28" s="5"/>
      <c r="J28" s="28">
        <v>2006</v>
      </c>
      <c r="K28" s="29">
        <f>K6/K6</f>
        <v>1</v>
      </c>
      <c r="L28" s="29">
        <f t="shared" ref="L28:P28" si="49">L6/L6</f>
        <v>1</v>
      </c>
      <c r="M28" s="29">
        <f>M6/M6</f>
        <v>1</v>
      </c>
      <c r="N28" s="29">
        <f t="shared" si="49"/>
        <v>1</v>
      </c>
      <c r="O28" s="29">
        <f t="shared" si="49"/>
        <v>1</v>
      </c>
      <c r="P28" s="29">
        <f t="shared" si="49"/>
        <v>1</v>
      </c>
      <c r="Q28" s="9"/>
      <c r="R28" s="25" t="s">
        <v>27</v>
      </c>
      <c r="S28" s="29">
        <f t="shared" ref="S28:X28" si="50">S6/S6</f>
        <v>1</v>
      </c>
      <c r="T28" s="29">
        <f t="shared" si="50"/>
        <v>1</v>
      </c>
      <c r="U28" s="29">
        <f t="shared" si="50"/>
        <v>1</v>
      </c>
      <c r="V28" s="29">
        <f t="shared" si="50"/>
        <v>1</v>
      </c>
      <c r="W28" s="29">
        <f t="shared" si="50"/>
        <v>1</v>
      </c>
      <c r="X28" s="29">
        <f t="shared" si="50"/>
        <v>1</v>
      </c>
      <c r="Y28" s="9"/>
      <c r="Z28" s="30" t="s">
        <v>90</v>
      </c>
      <c r="AA28" s="34">
        <f t="shared" ref="AA28:AF28" si="51">AA6/AA6</f>
        <v>1</v>
      </c>
      <c r="AB28" s="34">
        <f t="shared" si="51"/>
        <v>1</v>
      </c>
      <c r="AC28" s="34">
        <f t="shared" si="51"/>
        <v>1</v>
      </c>
      <c r="AD28" s="34">
        <f t="shared" si="51"/>
        <v>1</v>
      </c>
      <c r="AE28" s="34">
        <f t="shared" si="51"/>
        <v>1</v>
      </c>
      <c r="AF28" s="34">
        <f t="shared" si="51"/>
        <v>1</v>
      </c>
      <c r="AG28" s="30"/>
      <c r="AI28" s="25"/>
      <c r="AJ28" s="8"/>
      <c r="AK28" s="9"/>
      <c r="AL28" s="9"/>
      <c r="AM28" s="9"/>
      <c r="AN28" s="9"/>
      <c r="AO28" s="9"/>
      <c r="AP28" s="9"/>
      <c r="AQ28" s="25"/>
      <c r="AR28" s="29"/>
      <c r="AS28" s="29"/>
      <c r="AT28" s="29"/>
      <c r="AU28" s="29"/>
      <c r="AV28" s="25"/>
      <c r="AW28" s="25"/>
      <c r="AX28" s="29"/>
      <c r="AY28" s="9"/>
      <c r="AZ28" s="9"/>
      <c r="BA28" s="9"/>
      <c r="BB28" s="9"/>
      <c r="BC28" s="9"/>
      <c r="BD28" s="9"/>
      <c r="BE28" s="9"/>
      <c r="BF28" s="9"/>
      <c r="BG28" s="9"/>
      <c r="BH28" s="25"/>
      <c r="BI28" s="9"/>
      <c r="BJ28" s="9"/>
      <c r="BK28" s="9"/>
    </row>
    <row r="29" spans="1:63">
      <c r="A29" s="19">
        <v>37865</v>
      </c>
      <c r="B29" s="20">
        <v>78.599999999999994</v>
      </c>
      <c r="C29" s="21">
        <v>73.400000000000006</v>
      </c>
      <c r="D29" s="21">
        <v>93.4</v>
      </c>
      <c r="E29" s="21">
        <v>78.099999999999994</v>
      </c>
      <c r="F29" s="21">
        <v>73.2</v>
      </c>
      <c r="G29" s="21">
        <v>71</v>
      </c>
      <c r="H29" s="5"/>
      <c r="I29" s="5"/>
      <c r="J29" s="28">
        <v>2007</v>
      </c>
      <c r="K29" s="29">
        <f>K6/K7</f>
        <v>0.96054385497200734</v>
      </c>
      <c r="L29" s="29">
        <f>L6/L7</f>
        <v>0.95449374288964728</v>
      </c>
      <c r="M29" s="29">
        <f t="shared" ref="K29:P35" si="52">M6/M7</f>
        <v>1.0102301790281329</v>
      </c>
      <c r="N29" s="29">
        <f t="shared" si="52"/>
        <v>0.95589482612383381</v>
      </c>
      <c r="O29" s="29">
        <f t="shared" si="52"/>
        <v>0.95634920634920628</v>
      </c>
      <c r="P29" s="29">
        <f t="shared" si="52"/>
        <v>0.96777054997043177</v>
      </c>
      <c r="Q29" s="9"/>
      <c r="R29" s="25" t="s">
        <v>28</v>
      </c>
      <c r="S29" s="29">
        <f t="shared" ref="S29:X35" si="53">S6/S7</f>
        <v>0.95426082221617214</v>
      </c>
      <c r="T29" s="29">
        <f t="shared" si="53"/>
        <v>0.94646494035496065</v>
      </c>
      <c r="U29" s="29">
        <f t="shared" si="53"/>
        <v>1.0045848191543556</v>
      </c>
      <c r="V29" s="29">
        <f t="shared" si="53"/>
        <v>0.95004306632213598</v>
      </c>
      <c r="W29" s="29">
        <f t="shared" si="53"/>
        <v>0.95595479571138786</v>
      </c>
      <c r="X29" s="29">
        <f t="shared" si="53"/>
        <v>0.95064313490876462</v>
      </c>
      <c r="Y29" s="9"/>
      <c r="Z29" s="30" t="s">
        <v>91</v>
      </c>
      <c r="AA29" s="34">
        <f t="shared" ref="AA29:AF35" si="54">AA6/AA7</f>
        <v>0.94885894968380557</v>
      </c>
      <c r="AB29" s="34">
        <f t="shared" si="54"/>
        <v>0.93941176470588228</v>
      </c>
      <c r="AC29" s="34">
        <f t="shared" si="54"/>
        <v>0.99517153748411691</v>
      </c>
      <c r="AD29" s="34">
        <f t="shared" si="54"/>
        <v>0.96039603960396036</v>
      </c>
      <c r="AE29" s="34">
        <f t="shared" si="54"/>
        <v>0.95316159250585475</v>
      </c>
      <c r="AF29" s="34">
        <f t="shared" si="54"/>
        <v>0.94268476621417796</v>
      </c>
      <c r="AG29" s="30"/>
      <c r="AI29" s="25"/>
      <c r="AJ29" s="10"/>
      <c r="AK29" s="10"/>
      <c r="AL29" s="10"/>
      <c r="AM29" s="10"/>
      <c r="AN29" s="10"/>
      <c r="AO29" s="10"/>
      <c r="AP29" s="9"/>
      <c r="AQ29" s="25"/>
      <c r="AR29" s="9"/>
      <c r="AS29" s="9"/>
      <c r="AT29" s="9"/>
      <c r="AU29" s="9"/>
      <c r="AV29" s="25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25"/>
      <c r="BI29" s="9"/>
      <c r="BJ29" s="9"/>
      <c r="BK29" s="9"/>
    </row>
    <row r="30" spans="1:63">
      <c r="A30" s="19">
        <v>37956</v>
      </c>
      <c r="B30" s="20">
        <v>79.3</v>
      </c>
      <c r="C30" s="21">
        <v>73.400000000000006</v>
      </c>
      <c r="D30" s="21">
        <v>93.5</v>
      </c>
      <c r="E30" s="21">
        <v>78.5</v>
      </c>
      <c r="F30" s="21">
        <v>73.5</v>
      </c>
      <c r="G30" s="21">
        <v>71.900000000000006</v>
      </c>
      <c r="H30" s="5"/>
      <c r="I30" s="5"/>
      <c r="J30" s="28">
        <v>2008</v>
      </c>
      <c r="K30" s="29">
        <f>K7/K8</f>
        <v>0.95958045535942704</v>
      </c>
      <c r="L30" s="29">
        <f t="shared" si="52"/>
        <v>0.93262599469496033</v>
      </c>
      <c r="M30" s="29">
        <f t="shared" si="52"/>
        <v>0.99923332481472016</v>
      </c>
      <c r="N30" s="29">
        <f t="shared" si="52"/>
        <v>0.95853658536585362</v>
      </c>
      <c r="O30" s="29">
        <f t="shared" si="52"/>
        <v>0.96843261048586315</v>
      </c>
      <c r="P30" s="29">
        <f t="shared" si="52"/>
        <v>0.96463205932686813</v>
      </c>
      <c r="Q30" s="9"/>
      <c r="R30" s="25" t="s">
        <v>29</v>
      </c>
      <c r="S30" s="29">
        <f t="shared" si="53"/>
        <v>0.95975960282205375</v>
      </c>
      <c r="T30" s="29">
        <f t="shared" si="53"/>
        <v>0.94735391400220537</v>
      </c>
      <c r="U30" s="29">
        <f t="shared" si="53"/>
        <v>1.0064086131761085</v>
      </c>
      <c r="V30" s="29">
        <f t="shared" si="53"/>
        <v>0.96481994459833798</v>
      </c>
      <c r="W30" s="29">
        <f t="shared" si="53"/>
        <v>0.96396648044692745</v>
      </c>
      <c r="X30" s="29">
        <f t="shared" si="53"/>
        <v>0.97039187227866475</v>
      </c>
      <c r="Y30" s="9"/>
      <c r="Z30" s="30" t="s">
        <v>92</v>
      </c>
      <c r="AA30" s="34">
        <f t="shared" si="54"/>
        <v>0.95861887190300465</v>
      </c>
      <c r="AB30" s="34">
        <f t="shared" si="54"/>
        <v>0.952914798206278</v>
      </c>
      <c r="AC30" s="34">
        <f t="shared" si="54"/>
        <v>1.0071666240081902</v>
      </c>
      <c r="AD30" s="34">
        <f t="shared" si="54"/>
        <v>0.96136618141097441</v>
      </c>
      <c r="AE30" s="34">
        <f t="shared" si="54"/>
        <v>0.96062992125984248</v>
      </c>
      <c r="AF30" s="34">
        <f t="shared" si="54"/>
        <v>0.97100175746924433</v>
      </c>
      <c r="AG30" s="30"/>
      <c r="AI30" s="25"/>
      <c r="AJ30" s="29"/>
      <c r="AK30" s="29"/>
      <c r="AL30" s="29"/>
      <c r="AM30" s="29"/>
      <c r="AN30" s="29"/>
      <c r="AO30" s="29"/>
      <c r="AP30" s="9"/>
      <c r="AQ30" s="25"/>
      <c r="AR30" s="9"/>
      <c r="AS30" s="9"/>
      <c r="AT30" s="9"/>
      <c r="AU30" s="9"/>
      <c r="AV30" s="25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25"/>
      <c r="BI30" s="9"/>
      <c r="BJ30" s="9"/>
      <c r="BK30" s="9"/>
    </row>
    <row r="31" spans="1:63">
      <c r="A31" s="19">
        <v>38047</v>
      </c>
      <c r="B31" s="20">
        <v>80.400000000000006</v>
      </c>
      <c r="C31" s="21">
        <v>73.8</v>
      </c>
      <c r="D31" s="21">
        <v>94.2</v>
      </c>
      <c r="E31" s="21">
        <v>79.3</v>
      </c>
      <c r="F31" s="21">
        <v>76.599999999999994</v>
      </c>
      <c r="G31" s="21">
        <v>73.900000000000006</v>
      </c>
      <c r="H31" s="5"/>
      <c r="I31" s="5"/>
      <c r="J31" s="28">
        <v>2009</v>
      </c>
      <c r="K31" s="29">
        <f t="shared" si="52"/>
        <v>0.95808823529411757</v>
      </c>
      <c r="L31" s="29">
        <f t="shared" si="52"/>
        <v>1.0148048452220726</v>
      </c>
      <c r="M31" s="29">
        <f t="shared" si="52"/>
        <v>1.0092855300490071</v>
      </c>
      <c r="N31" s="29">
        <f>N8/N9</f>
        <v>0.97412882787750799</v>
      </c>
      <c r="O31" s="29">
        <f t="shared" si="52"/>
        <v>0.97043153969099638</v>
      </c>
      <c r="P31" s="29">
        <f>P8/P9</f>
        <v>0.95479302832244017</v>
      </c>
      <c r="Q31" s="9"/>
      <c r="R31" s="25" t="s">
        <v>30</v>
      </c>
      <c r="S31" s="29">
        <f t="shared" si="53"/>
        <v>0.95674999999999999</v>
      </c>
      <c r="T31" s="29">
        <f t="shared" si="53"/>
        <v>0.95624670532419609</v>
      </c>
      <c r="U31" s="29">
        <f t="shared" si="53"/>
        <v>0.99642401021711369</v>
      </c>
      <c r="V31" s="29">
        <f t="shared" si="53"/>
        <v>0.96524064171122992</v>
      </c>
      <c r="W31" s="29">
        <f t="shared" si="53"/>
        <v>0.95824411134903653</v>
      </c>
      <c r="X31" s="29">
        <f>X8/X9</f>
        <v>0.95907572383073503</v>
      </c>
      <c r="Y31" s="9"/>
      <c r="Z31" s="30" t="s">
        <v>93</v>
      </c>
      <c r="AA31" s="34">
        <f t="shared" si="54"/>
        <v>0.95929203539822994</v>
      </c>
      <c r="AB31" s="34">
        <f t="shared" si="54"/>
        <v>0.93944181147972616</v>
      </c>
      <c r="AC31" s="34">
        <f t="shared" si="54"/>
        <v>0.99744702578503974</v>
      </c>
      <c r="AD31" s="34">
        <f t="shared" si="54"/>
        <v>0.96150740242261101</v>
      </c>
      <c r="AE31" s="34">
        <f t="shared" si="54"/>
        <v>0.96420824295010865</v>
      </c>
      <c r="AF31" s="34">
        <f>AF8/AF9</f>
        <v>0.96169014084507032</v>
      </c>
      <c r="AG31" s="30"/>
      <c r="AI31" s="25"/>
      <c r="AJ31" s="29"/>
      <c r="AK31" s="29"/>
      <c r="AL31" s="29"/>
      <c r="AM31" s="29"/>
      <c r="AN31" s="29"/>
      <c r="AO31" s="29"/>
      <c r="AP31" s="9"/>
      <c r="AQ31" s="25"/>
      <c r="AR31" s="9"/>
      <c r="AS31" s="9"/>
      <c r="AT31" s="9"/>
      <c r="AU31" s="9"/>
      <c r="AV31" s="25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25"/>
      <c r="BI31" s="9"/>
      <c r="BJ31" s="9"/>
      <c r="BK31" s="9"/>
    </row>
    <row r="32" spans="1:63">
      <c r="A32" s="19">
        <v>38139</v>
      </c>
      <c r="B32" s="20">
        <v>81.2</v>
      </c>
      <c r="C32" s="21">
        <v>74.400000000000006</v>
      </c>
      <c r="D32" s="21">
        <v>95.3</v>
      </c>
      <c r="E32" s="21">
        <v>79.8</v>
      </c>
      <c r="F32" s="21">
        <v>76.5</v>
      </c>
      <c r="G32" s="21">
        <v>74.099999999999994</v>
      </c>
      <c r="H32" s="5"/>
      <c r="I32" s="5"/>
      <c r="J32" s="28">
        <v>2010</v>
      </c>
      <c r="K32" s="29">
        <f t="shared" si="52"/>
        <v>0.95550351288056201</v>
      </c>
      <c r="L32" s="29">
        <f t="shared" si="52"/>
        <v>0.98332451032292212</v>
      </c>
      <c r="M32" s="29">
        <f t="shared" si="52"/>
        <v>0.98651399491094149</v>
      </c>
      <c r="N32" s="29">
        <f t="shared" si="52"/>
        <v>0.991363517403821</v>
      </c>
      <c r="O32" s="29">
        <f t="shared" si="52"/>
        <v>0.9834948912758712</v>
      </c>
      <c r="P32" s="29">
        <f t="shared" si="52"/>
        <v>0.96150824823252168</v>
      </c>
      <c r="Q32" s="9"/>
      <c r="R32" s="25" t="s">
        <v>31</v>
      </c>
      <c r="S32" s="29">
        <f t="shared" si="53"/>
        <v>0.95831336847149018</v>
      </c>
      <c r="T32" s="29">
        <f t="shared" si="53"/>
        <v>1.0204410973641742</v>
      </c>
      <c r="U32" s="29">
        <f t="shared" si="53"/>
        <v>1.0066855232707637</v>
      </c>
      <c r="V32" s="29">
        <f t="shared" si="53"/>
        <v>0.98136971923379701</v>
      </c>
      <c r="W32" s="29">
        <f t="shared" si="53"/>
        <v>0.99229747675962809</v>
      </c>
      <c r="X32" s="29">
        <f>X9/X10</f>
        <v>0.96119882258496103</v>
      </c>
      <c r="Y32" s="9"/>
      <c r="Z32" s="30" t="s">
        <v>94</v>
      </c>
      <c r="AA32" s="34">
        <f t="shared" si="54"/>
        <v>0.95855550169655845</v>
      </c>
      <c r="AB32" s="34">
        <f t="shared" si="54"/>
        <v>1.0242718446601942</v>
      </c>
      <c r="AC32" s="34">
        <f t="shared" si="54"/>
        <v>1.0134540750323415</v>
      </c>
      <c r="AD32" s="34">
        <f t="shared" si="54"/>
        <v>0.9778889181363517</v>
      </c>
      <c r="AE32" s="34">
        <f t="shared" si="54"/>
        <v>0.98189563365282195</v>
      </c>
      <c r="AF32" s="34">
        <f>AF9/AF10</f>
        <v>0.95868214960842557</v>
      </c>
      <c r="AG32" s="30"/>
      <c r="AI32" s="25"/>
      <c r="AJ32" s="29"/>
      <c r="AK32" s="29"/>
      <c r="AL32" s="29"/>
      <c r="AM32" s="29"/>
      <c r="AN32" s="29"/>
      <c r="AO32" s="29"/>
      <c r="AP32" s="9"/>
      <c r="AQ32" s="25"/>
      <c r="AR32" s="9"/>
      <c r="AS32" s="9"/>
      <c r="AT32" s="9"/>
      <c r="AU32" s="9"/>
      <c r="AV32" s="25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25"/>
      <c r="BI32" s="9"/>
      <c r="BJ32" s="9"/>
      <c r="BK32" s="9"/>
    </row>
    <row r="33" spans="1:63">
      <c r="A33" s="19">
        <v>38231</v>
      </c>
      <c r="B33" s="20">
        <v>82.1</v>
      </c>
      <c r="C33" s="21">
        <v>75.8</v>
      </c>
      <c r="D33" s="21">
        <v>93.5</v>
      </c>
      <c r="E33" s="21">
        <v>80.099999999999994</v>
      </c>
      <c r="F33" s="21">
        <v>77.099999999999994</v>
      </c>
      <c r="G33" s="21">
        <v>74.8</v>
      </c>
      <c r="H33" s="5"/>
      <c r="I33" s="5"/>
      <c r="J33" s="28">
        <v>2011</v>
      </c>
      <c r="K33" s="29">
        <f t="shared" si="52"/>
        <v>0.96562641338760735</v>
      </c>
      <c r="L33" s="29">
        <f t="shared" si="52"/>
        <v>0.95307769929364283</v>
      </c>
      <c r="M33" s="29">
        <f t="shared" si="52"/>
        <v>0.98793363499245845</v>
      </c>
      <c r="N33" s="29">
        <f t="shared" si="52"/>
        <v>0.97251208959022639</v>
      </c>
      <c r="O33" s="29">
        <f t="shared" si="52"/>
        <v>0.96853590459274286</v>
      </c>
      <c r="P33" s="29">
        <f t="shared" si="52"/>
        <v>0.97126144455747709</v>
      </c>
      <c r="Q33" s="9"/>
      <c r="R33" s="25" t="s">
        <v>32</v>
      </c>
      <c r="S33" s="29">
        <f t="shared" si="53"/>
        <v>0.95998160073597061</v>
      </c>
      <c r="T33" s="29">
        <f t="shared" si="53"/>
        <v>0.95923632610939114</v>
      </c>
      <c r="U33" s="29">
        <f t="shared" si="53"/>
        <v>0.98530529516088161</v>
      </c>
      <c r="V33" s="29">
        <f t="shared" si="53"/>
        <v>0.98884276076803324</v>
      </c>
      <c r="W33" s="29">
        <f t="shared" si="53"/>
        <v>0.97211463981409774</v>
      </c>
      <c r="X33" s="29">
        <f t="shared" si="53"/>
        <v>0.96314432989690735</v>
      </c>
      <c r="Y33" s="9"/>
      <c r="Z33" s="30" t="s">
        <v>95</v>
      </c>
      <c r="AA33" s="34">
        <f t="shared" si="54"/>
        <v>0.9575307495938733</v>
      </c>
      <c r="AB33" s="34">
        <f t="shared" si="54"/>
        <v>0.9704265898979324</v>
      </c>
      <c r="AC33" s="34">
        <f t="shared" si="54"/>
        <v>0.97848101265822784</v>
      </c>
      <c r="AD33" s="34">
        <f t="shared" si="54"/>
        <v>0.99009642950221521</v>
      </c>
      <c r="AE33" s="34">
        <f t="shared" si="54"/>
        <v>0.97609147609147617</v>
      </c>
      <c r="AF33" s="34">
        <f t="shared" si="54"/>
        <v>0.9603215767634854</v>
      </c>
      <c r="AG33" s="30"/>
      <c r="AI33" s="25"/>
      <c r="AJ33" s="29"/>
      <c r="AK33" s="29"/>
      <c r="AL33" s="29"/>
      <c r="AM33" s="29"/>
      <c r="AN33" s="29"/>
      <c r="AO33" s="29"/>
      <c r="AP33" s="9"/>
      <c r="AQ33" s="25"/>
      <c r="AR33" s="9"/>
      <c r="AS33" s="9"/>
      <c r="AT33" s="9"/>
      <c r="AU33" s="9"/>
      <c r="AV33" s="25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25"/>
      <c r="BI33" s="9"/>
      <c r="BJ33" s="9"/>
      <c r="BK33" s="9"/>
    </row>
    <row r="34" spans="1:63">
      <c r="A34" s="19">
        <v>38322</v>
      </c>
      <c r="B34" s="20">
        <v>82.6</v>
      </c>
      <c r="C34" s="21">
        <v>76.900000000000006</v>
      </c>
      <c r="D34" s="21">
        <v>93.8</v>
      </c>
      <c r="E34" s="21">
        <v>80.400000000000006</v>
      </c>
      <c r="F34" s="21">
        <v>77.400000000000006</v>
      </c>
      <c r="G34" s="21">
        <v>75</v>
      </c>
      <c r="H34" s="5"/>
      <c r="I34" s="5"/>
      <c r="J34" s="28">
        <v>2012</v>
      </c>
      <c r="K34" s="29">
        <f t="shared" si="52"/>
        <v>0.96214099216710192</v>
      </c>
      <c r="L34" s="29">
        <f t="shared" si="52"/>
        <v>0.98191726529601187</v>
      </c>
      <c r="M34" s="29">
        <f t="shared" si="52"/>
        <v>0.99524643482611952</v>
      </c>
      <c r="N34" s="29">
        <f t="shared" si="52"/>
        <v>0.9773631840796021</v>
      </c>
      <c r="O34" s="29">
        <f t="shared" si="52"/>
        <v>0.9661681784751166</v>
      </c>
      <c r="P34" s="29">
        <f t="shared" si="52"/>
        <v>0.9590243902439024</v>
      </c>
      <c r="Q34" s="9"/>
      <c r="R34" s="25" t="s">
        <v>33</v>
      </c>
      <c r="S34" s="29">
        <f t="shared" si="53"/>
        <v>0.96622222222222209</v>
      </c>
      <c r="T34" s="29">
        <f t="shared" si="53"/>
        <v>0.96900000000000008</v>
      </c>
      <c r="U34" s="29">
        <f t="shared" si="53"/>
        <v>0.98699674918729685</v>
      </c>
      <c r="V34" s="29">
        <f t="shared" si="53"/>
        <v>0.96349999999999991</v>
      </c>
      <c r="W34" s="29">
        <f t="shared" si="53"/>
        <v>0.96824999999999983</v>
      </c>
      <c r="X34" s="29">
        <f t="shared" si="53"/>
        <v>0.97</v>
      </c>
      <c r="Y34" s="9"/>
      <c r="Z34" s="30" t="s">
        <v>96</v>
      </c>
      <c r="AA34" s="34">
        <f t="shared" si="54"/>
        <v>0.96636017044180322</v>
      </c>
      <c r="AB34" s="34">
        <f t="shared" si="54"/>
        <v>0.95788418149912269</v>
      </c>
      <c r="AC34" s="34">
        <f t="shared" si="54"/>
        <v>0.98947895791583174</v>
      </c>
      <c r="AD34" s="34">
        <f t="shared" si="54"/>
        <v>0.96722964456768334</v>
      </c>
      <c r="AE34" s="34">
        <f t="shared" si="54"/>
        <v>0.96878147029204431</v>
      </c>
      <c r="AF34" s="34">
        <f t="shared" si="54"/>
        <v>0.974968394437421</v>
      </c>
      <c r="AG34" s="30"/>
      <c r="AI34" s="25"/>
      <c r="AJ34" s="29"/>
      <c r="AK34" s="29"/>
      <c r="AL34" s="29"/>
      <c r="AM34" s="29"/>
      <c r="AN34" s="29"/>
      <c r="AO34" s="29"/>
      <c r="AP34" s="9"/>
      <c r="AQ34" s="25"/>
      <c r="AR34" s="9"/>
      <c r="AS34" s="9"/>
      <c r="AT34" s="9"/>
      <c r="AU34" s="9"/>
      <c r="AV34" s="25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25"/>
      <c r="BI34" s="9"/>
      <c r="BJ34" s="9"/>
      <c r="BK34" s="9"/>
    </row>
    <row r="35" spans="1:63">
      <c r="A35" s="19">
        <v>38412</v>
      </c>
      <c r="B35" s="20">
        <v>84</v>
      </c>
      <c r="C35" s="21">
        <v>76.7</v>
      </c>
      <c r="D35" s="21">
        <v>94</v>
      </c>
      <c r="E35" s="21">
        <v>81.400000000000006</v>
      </c>
      <c r="F35" s="21">
        <v>77.8</v>
      </c>
      <c r="G35" s="21">
        <v>76</v>
      </c>
      <c r="H35" s="5"/>
      <c r="I35" s="5"/>
      <c r="J35" s="28">
        <v>2013</v>
      </c>
      <c r="K35" s="29">
        <f t="shared" si="52"/>
        <v>0.96372405116376614</v>
      </c>
      <c r="L35" s="29">
        <f t="shared" si="52"/>
        <v>0.98511469009272812</v>
      </c>
      <c r="M35" s="29">
        <f t="shared" si="52"/>
        <v>0.96615905245346867</v>
      </c>
      <c r="N35" s="29">
        <f t="shared" si="52"/>
        <v>0.99234756850160444</v>
      </c>
      <c r="O35" s="29">
        <f t="shared" si="52"/>
        <v>0.96225524887945268</v>
      </c>
      <c r="P35" s="29">
        <f t="shared" si="52"/>
        <v>0.96606974552309133</v>
      </c>
      <c r="Q35" s="9"/>
      <c r="R35" s="25" t="s">
        <v>34</v>
      </c>
      <c r="S35" s="29">
        <f t="shared" si="53"/>
        <v>0.95948827292110872</v>
      </c>
      <c r="T35" s="29">
        <f t="shared" si="53"/>
        <v>0.98376783079193308</v>
      </c>
      <c r="U35" s="29">
        <f t="shared" si="53"/>
        <v>0.98424809254245638</v>
      </c>
      <c r="V35" s="29">
        <f t="shared" si="53"/>
        <v>0.99108027750247774</v>
      </c>
      <c r="W35" s="29">
        <f t="shared" si="53"/>
        <v>0.95946270088750307</v>
      </c>
      <c r="X35" s="29">
        <f t="shared" si="53"/>
        <v>0.95488183337312016</v>
      </c>
      <c r="Y35" s="9"/>
      <c r="Z35" s="30" t="s">
        <v>97</v>
      </c>
      <c r="AA35" s="34">
        <f t="shared" si="54"/>
        <v>0.9597503228583727</v>
      </c>
      <c r="AB35" s="34">
        <f t="shared" si="54"/>
        <v>0.98396645288603835</v>
      </c>
      <c r="AC35" s="34">
        <f t="shared" si="54"/>
        <v>0.99254102436598712</v>
      </c>
      <c r="AD35" s="34">
        <f t="shared" si="54"/>
        <v>0.98510057114477279</v>
      </c>
      <c r="AE35" s="34">
        <f t="shared" si="54"/>
        <v>0.96431172614712302</v>
      </c>
      <c r="AF35" s="34">
        <f t="shared" si="54"/>
        <v>0.95301204819277108</v>
      </c>
      <c r="AG35" s="30"/>
      <c r="AI35" s="25"/>
      <c r="AJ35" s="29"/>
      <c r="AK35" s="29"/>
      <c r="AL35" s="29"/>
      <c r="AM35" s="29"/>
      <c r="AN35" s="29"/>
      <c r="AO35" s="29"/>
      <c r="AP35" s="9"/>
      <c r="AQ35" s="25"/>
      <c r="AR35" s="9"/>
      <c r="AS35" s="9"/>
      <c r="AT35" s="9"/>
      <c r="AU35" s="9"/>
      <c r="AV35" s="25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25"/>
      <c r="BI35" s="9"/>
      <c r="BJ35" s="9"/>
      <c r="BK35" s="9"/>
    </row>
    <row r="36" spans="1:63">
      <c r="A36" s="19">
        <v>38504</v>
      </c>
      <c r="B36" s="20">
        <v>84.4</v>
      </c>
      <c r="C36" s="21">
        <v>77.8</v>
      </c>
      <c r="D36" s="21">
        <v>96.1</v>
      </c>
      <c r="E36" s="21">
        <v>81.8</v>
      </c>
      <c r="F36" s="21">
        <v>78.7</v>
      </c>
      <c r="G36" s="21">
        <v>76.3</v>
      </c>
      <c r="H36" s="5"/>
      <c r="I36" s="5"/>
      <c r="J36" s="25"/>
      <c r="K36" s="9"/>
      <c r="L36" s="9"/>
      <c r="M36" s="9"/>
      <c r="N36" s="9"/>
      <c r="O36" s="9"/>
      <c r="P36" s="9"/>
      <c r="Q36" s="9"/>
      <c r="R36" s="25"/>
      <c r="S36" s="9"/>
      <c r="T36" s="9"/>
      <c r="U36" s="9"/>
      <c r="V36" s="9"/>
      <c r="W36" s="9"/>
      <c r="X36" s="9"/>
      <c r="Y36" s="9"/>
      <c r="Z36" s="30"/>
      <c r="AA36" s="30"/>
      <c r="AB36" s="30"/>
      <c r="AC36" s="30"/>
      <c r="AD36" s="30"/>
      <c r="AE36" s="30"/>
      <c r="AF36" s="30"/>
      <c r="AG36" s="30"/>
      <c r="AI36" s="25"/>
      <c r="AJ36" s="29"/>
      <c r="AK36" s="29"/>
      <c r="AL36" s="29"/>
      <c r="AM36" s="29"/>
      <c r="AN36" s="29"/>
      <c r="AO36" s="29"/>
      <c r="AP36" s="9"/>
      <c r="AQ36" s="25"/>
      <c r="AR36" s="9"/>
      <c r="AS36" s="9"/>
      <c r="AT36" s="9"/>
      <c r="AU36" s="9"/>
      <c r="AV36" s="25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25"/>
      <c r="BI36" s="9"/>
      <c r="BJ36" s="9"/>
      <c r="BK36" s="9"/>
    </row>
    <row r="37" spans="1:63">
      <c r="A37" s="19">
        <v>38596</v>
      </c>
      <c r="B37" s="20">
        <v>85.7</v>
      </c>
      <c r="C37" s="21">
        <v>79.599999999999994</v>
      </c>
      <c r="D37" s="21">
        <v>97.7</v>
      </c>
      <c r="E37" s="21">
        <v>82.5</v>
      </c>
      <c r="F37" s="21">
        <v>81.5</v>
      </c>
      <c r="G37" s="21">
        <v>77.8</v>
      </c>
      <c r="H37" s="5"/>
      <c r="I37" s="5"/>
      <c r="J37" s="25"/>
      <c r="K37" s="9"/>
      <c r="L37" s="9"/>
      <c r="M37" s="9"/>
      <c r="N37" s="9"/>
      <c r="O37" s="9"/>
      <c r="P37" s="9"/>
      <c r="Q37" s="9"/>
      <c r="R37" s="25"/>
      <c r="S37" s="9"/>
      <c r="T37" s="9"/>
      <c r="U37" s="9"/>
      <c r="V37" s="9"/>
      <c r="W37" s="9"/>
      <c r="X37" s="9"/>
      <c r="Y37" s="9"/>
      <c r="Z37" s="30"/>
      <c r="AA37" s="30"/>
      <c r="AB37" s="30"/>
      <c r="AC37" s="30"/>
      <c r="AD37" s="30"/>
      <c r="AE37" s="30"/>
      <c r="AF37" s="30"/>
      <c r="AG37" s="30"/>
      <c r="AI37" s="25"/>
      <c r="AJ37" s="29"/>
      <c r="AK37" s="29"/>
      <c r="AL37" s="29"/>
      <c r="AM37" s="29"/>
      <c r="AN37" s="29"/>
      <c r="AO37" s="29"/>
      <c r="AP37" s="9"/>
      <c r="AQ37" s="25"/>
      <c r="AR37" s="9"/>
      <c r="AS37" s="9"/>
      <c r="AT37" s="9"/>
      <c r="AU37" s="9"/>
      <c r="AV37" s="25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25"/>
      <c r="BI37" s="9"/>
      <c r="BJ37" s="9"/>
      <c r="BK37" s="9"/>
    </row>
    <row r="38" spans="1:63">
      <c r="A38" s="19">
        <v>38687</v>
      </c>
      <c r="B38" s="20">
        <v>86.5</v>
      </c>
      <c r="C38" s="21">
        <v>80.400000000000006</v>
      </c>
      <c r="D38" s="21">
        <v>98.6</v>
      </c>
      <c r="E38" s="21">
        <v>83</v>
      </c>
      <c r="F38" s="21">
        <v>83</v>
      </c>
      <c r="G38" s="21">
        <v>78.5</v>
      </c>
      <c r="H38" s="5"/>
      <c r="I38" s="5"/>
      <c r="J38" s="25"/>
      <c r="K38" s="9"/>
      <c r="L38" s="9"/>
      <c r="M38" s="9"/>
      <c r="N38" s="9"/>
      <c r="O38" s="9"/>
      <c r="P38" s="9"/>
      <c r="Q38" s="9"/>
      <c r="R38" s="25"/>
      <c r="S38" s="9"/>
      <c r="T38" s="9"/>
      <c r="U38" s="9"/>
      <c r="V38" s="9"/>
      <c r="W38" s="9"/>
      <c r="X38" s="9"/>
      <c r="Y38" s="9"/>
      <c r="Z38" s="30"/>
      <c r="AA38" s="30"/>
      <c r="AB38" s="30"/>
      <c r="AC38" s="30"/>
      <c r="AD38" s="30"/>
      <c r="AE38" s="30"/>
      <c r="AF38" s="30"/>
      <c r="AG38" s="30"/>
      <c r="AI38" s="25"/>
      <c r="AJ38" s="9"/>
      <c r="AK38" s="9"/>
      <c r="AL38" s="9"/>
      <c r="AM38" s="9"/>
      <c r="AN38" s="9"/>
      <c r="AO38" s="9"/>
      <c r="AP38" s="9"/>
      <c r="AQ38" s="25"/>
      <c r="AR38" s="9"/>
      <c r="AS38" s="9"/>
      <c r="AT38" s="9"/>
      <c r="AU38" s="9"/>
      <c r="AV38" s="25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25"/>
      <c r="BI38" s="9"/>
      <c r="BJ38" s="9"/>
      <c r="BK38" s="9"/>
    </row>
    <row r="39" spans="1:63">
      <c r="A39" s="19">
        <v>38777</v>
      </c>
      <c r="B39" s="20">
        <v>88.5</v>
      </c>
      <c r="C39" s="21">
        <v>81.599999999999994</v>
      </c>
      <c r="D39" s="21">
        <v>99.2</v>
      </c>
      <c r="E39" s="21">
        <v>82.5</v>
      </c>
      <c r="F39" s="21">
        <v>82.4</v>
      </c>
      <c r="G39" s="21">
        <v>79.900000000000006</v>
      </c>
      <c r="H39" s="5"/>
      <c r="I39" s="5"/>
      <c r="J39" s="25"/>
      <c r="K39" s="9"/>
      <c r="L39" s="9"/>
      <c r="M39" s="9"/>
      <c r="N39" s="9"/>
      <c r="O39" s="9"/>
      <c r="P39" s="9"/>
      <c r="Q39" s="9"/>
      <c r="R39" s="25"/>
      <c r="S39" s="9"/>
      <c r="T39" s="9"/>
      <c r="U39" s="9"/>
      <c r="V39" s="9"/>
      <c r="W39" s="9"/>
      <c r="X39" s="9"/>
      <c r="Y39" s="9"/>
      <c r="Z39" s="30"/>
      <c r="AA39" s="30"/>
      <c r="AB39" s="30"/>
      <c r="AC39" s="30"/>
      <c r="AD39" s="30"/>
      <c r="AE39" s="30"/>
      <c r="AF39" s="30"/>
      <c r="AG39" s="30"/>
      <c r="AI39" s="25"/>
      <c r="AJ39" s="8"/>
      <c r="AK39" s="9"/>
      <c r="AL39" s="9"/>
      <c r="AM39" s="9"/>
      <c r="AN39" s="9"/>
      <c r="AO39" s="9"/>
      <c r="AP39" s="9"/>
      <c r="AQ39" s="25"/>
      <c r="AR39" s="9"/>
      <c r="AS39" s="9"/>
      <c r="AT39" s="9"/>
      <c r="AU39" s="9"/>
      <c r="AV39" s="25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25"/>
      <c r="BI39" s="9"/>
      <c r="BJ39" s="9"/>
      <c r="BK39" s="9"/>
    </row>
    <row r="40" spans="1:63">
      <c r="A40" s="19">
        <v>38869</v>
      </c>
      <c r="B40" s="20">
        <v>89.8</v>
      </c>
      <c r="C40" s="21">
        <v>83.7</v>
      </c>
      <c r="D40" s="21">
        <v>98.9</v>
      </c>
      <c r="E40" s="21">
        <v>82.9</v>
      </c>
      <c r="F40" s="21">
        <v>83</v>
      </c>
      <c r="G40" s="21">
        <v>81.599999999999994</v>
      </c>
      <c r="H40" s="5"/>
      <c r="I40" s="5"/>
      <c r="J40" s="25"/>
      <c r="K40" s="9"/>
      <c r="L40" s="9"/>
      <c r="M40" s="9"/>
      <c r="N40" s="9"/>
      <c r="O40" s="9"/>
      <c r="P40" s="9"/>
      <c r="Q40" s="9"/>
      <c r="R40" s="25"/>
      <c r="S40" s="9"/>
      <c r="T40" s="9"/>
      <c r="U40" s="9"/>
      <c r="V40" s="9"/>
      <c r="W40" s="9"/>
      <c r="X40" s="9"/>
      <c r="Y40" s="9"/>
      <c r="Z40" s="30"/>
      <c r="AA40" s="30"/>
      <c r="AB40" s="30"/>
      <c r="AC40" s="30"/>
      <c r="AD40" s="30"/>
      <c r="AE40" s="30"/>
      <c r="AF40" s="30"/>
      <c r="AG40" s="30"/>
      <c r="AI40" s="25"/>
      <c r="AJ40" s="10"/>
      <c r="AK40" s="10"/>
      <c r="AL40" s="10"/>
      <c r="AM40" s="10"/>
      <c r="AN40" s="10"/>
      <c r="AO40" s="10"/>
      <c r="AP40" s="9"/>
      <c r="AQ40" s="25"/>
      <c r="AR40" s="9"/>
      <c r="AS40" s="9"/>
      <c r="AT40" s="9"/>
      <c r="AU40" s="9"/>
      <c r="AV40" s="25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25"/>
      <c r="BI40" s="9"/>
      <c r="BJ40" s="9"/>
      <c r="BK40" s="9"/>
    </row>
    <row r="41" spans="1:63">
      <c r="A41" s="19">
        <v>38961</v>
      </c>
      <c r="B41" s="20">
        <v>90.6</v>
      </c>
      <c r="C41" s="21">
        <v>84.8</v>
      </c>
      <c r="D41" s="21">
        <v>99.3</v>
      </c>
      <c r="E41" s="21">
        <v>85.9</v>
      </c>
      <c r="F41" s="21">
        <v>85.8</v>
      </c>
      <c r="G41" s="21">
        <v>82.6</v>
      </c>
      <c r="H41" s="5"/>
      <c r="I41" s="5"/>
      <c r="J41" s="25"/>
      <c r="K41" s="9"/>
      <c r="L41" s="9"/>
      <c r="M41" s="9"/>
      <c r="N41" s="9"/>
      <c r="O41" s="9"/>
      <c r="P41" s="9"/>
      <c r="Q41" s="9"/>
      <c r="R41" s="25"/>
      <c r="S41" s="9"/>
      <c r="T41" s="9"/>
      <c r="U41" s="9"/>
      <c r="V41" s="9"/>
      <c r="W41" s="9"/>
      <c r="X41" s="9"/>
      <c r="Y41" s="9"/>
      <c r="Z41" s="30"/>
      <c r="AA41" s="30"/>
      <c r="AB41" s="30"/>
      <c r="AC41" s="30"/>
      <c r="AD41" s="30"/>
      <c r="AE41" s="30"/>
      <c r="AF41" s="30"/>
      <c r="AG41" s="30"/>
      <c r="AI41" s="25"/>
      <c r="AJ41" s="29"/>
      <c r="AK41" s="29"/>
      <c r="AL41" s="29"/>
      <c r="AM41" s="29"/>
      <c r="AN41" s="29"/>
      <c r="AO41" s="29"/>
      <c r="AP41" s="9"/>
      <c r="AQ41" s="25"/>
      <c r="AR41" s="9"/>
      <c r="AS41" s="9"/>
      <c r="AT41" s="9"/>
      <c r="AU41" s="9"/>
      <c r="AV41" s="25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25"/>
      <c r="BI41" s="9"/>
      <c r="BJ41" s="9"/>
      <c r="BK41" s="9"/>
    </row>
    <row r="42" spans="1:63">
      <c r="A42" s="19">
        <v>39052</v>
      </c>
      <c r="B42" s="20">
        <v>91.4</v>
      </c>
      <c r="C42" s="21">
        <v>85.5</v>
      </c>
      <c r="D42" s="21">
        <v>97.6</v>
      </c>
      <c r="E42" s="21">
        <v>86.8</v>
      </c>
      <c r="F42" s="21">
        <v>86.2</v>
      </c>
      <c r="G42" s="21">
        <v>83.2</v>
      </c>
      <c r="H42" s="5"/>
      <c r="I42" s="5"/>
      <c r="J42" s="25"/>
      <c r="K42" s="9"/>
      <c r="L42" s="9"/>
      <c r="M42" s="9"/>
      <c r="N42" s="9"/>
      <c r="O42" s="9"/>
      <c r="P42" s="9"/>
      <c r="Q42" s="9"/>
      <c r="R42" s="25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I42" s="25"/>
      <c r="AJ42" s="29"/>
      <c r="AK42" s="29"/>
      <c r="AL42" s="29"/>
      <c r="AM42" s="29"/>
      <c r="AN42" s="29"/>
      <c r="AO42" s="29"/>
      <c r="AP42" s="9"/>
      <c r="AQ42" s="25"/>
      <c r="AR42" s="9"/>
      <c r="AS42" s="9"/>
      <c r="AT42" s="9"/>
      <c r="AU42" s="9"/>
      <c r="AV42" s="25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25"/>
      <c r="BI42" s="9"/>
      <c r="BJ42" s="9"/>
      <c r="BK42" s="9"/>
    </row>
    <row r="43" spans="1:63">
      <c r="A43" s="19">
        <v>39142</v>
      </c>
      <c r="B43" s="20">
        <v>91.9</v>
      </c>
      <c r="C43" s="21">
        <v>86</v>
      </c>
      <c r="D43" s="21">
        <v>97.7</v>
      </c>
      <c r="E43" s="21">
        <v>87.8</v>
      </c>
      <c r="F43" s="21">
        <v>86.6</v>
      </c>
      <c r="G43" s="21">
        <v>84.1</v>
      </c>
      <c r="H43" s="5"/>
      <c r="I43" s="5"/>
      <c r="J43" s="5"/>
      <c r="K43" s="5"/>
      <c r="L43" s="5"/>
      <c r="M43" s="5"/>
      <c r="N43" s="5"/>
      <c r="O43" s="5"/>
      <c r="P43" s="5"/>
      <c r="AI43" s="25"/>
      <c r="AJ43" s="29"/>
      <c r="AK43" s="29"/>
      <c r="AL43" s="29"/>
      <c r="AM43" s="29"/>
      <c r="AN43" s="29"/>
      <c r="AO43" s="29"/>
      <c r="AP43" s="9"/>
      <c r="AQ43" s="25"/>
      <c r="AR43" s="9"/>
      <c r="AS43" s="9"/>
      <c r="AT43" s="9"/>
      <c r="AU43" s="9"/>
    </row>
    <row r="44" spans="1:63">
      <c r="A44" s="19">
        <v>39234</v>
      </c>
      <c r="B44" s="20">
        <v>93.4</v>
      </c>
      <c r="C44" s="21">
        <v>87.4</v>
      </c>
      <c r="D44" s="21">
        <v>98</v>
      </c>
      <c r="E44" s="21">
        <v>87.8</v>
      </c>
      <c r="F44" s="21">
        <v>86.5</v>
      </c>
      <c r="G44" s="21">
        <v>84.4</v>
      </c>
      <c r="H44" s="5"/>
      <c r="I44" s="5"/>
      <c r="J44" s="5"/>
      <c r="K44" s="5"/>
      <c r="L44" s="5"/>
      <c r="M44" s="5"/>
      <c r="N44" s="5"/>
      <c r="O44" s="5"/>
      <c r="P44" s="5"/>
      <c r="AI44" s="25"/>
      <c r="AJ44" s="29"/>
      <c r="AK44" s="29"/>
      <c r="AL44" s="29"/>
      <c r="AM44" s="29"/>
      <c r="AN44" s="29"/>
      <c r="AO44" s="29"/>
    </row>
    <row r="45" spans="1:63">
      <c r="A45" s="19">
        <v>39326</v>
      </c>
      <c r="B45" s="20">
        <v>94.5</v>
      </c>
      <c r="C45" s="21">
        <v>88.6</v>
      </c>
      <c r="D45" s="21">
        <v>98</v>
      </c>
      <c r="E45" s="21">
        <v>88.8</v>
      </c>
      <c r="F45" s="21">
        <v>90</v>
      </c>
      <c r="G45" s="21">
        <v>84.6</v>
      </c>
      <c r="H45" s="5"/>
      <c r="I45" s="5"/>
      <c r="J45" s="5"/>
      <c r="K45" s="5"/>
      <c r="L45" s="5"/>
      <c r="M45" s="5"/>
      <c r="N45" s="5"/>
      <c r="O45" s="5"/>
      <c r="P45" s="5"/>
      <c r="AI45" s="25"/>
      <c r="AJ45" s="29"/>
      <c r="AK45" s="29"/>
      <c r="AL45" s="29"/>
      <c r="AM45" s="29"/>
      <c r="AN45" s="29"/>
      <c r="AO45" s="29"/>
    </row>
    <row r="46" spans="1:63">
      <c r="A46" s="19">
        <v>39417</v>
      </c>
      <c r="B46" s="20">
        <v>95.3</v>
      </c>
      <c r="C46" s="21">
        <v>89.6</v>
      </c>
      <c r="D46" s="21">
        <v>97.3</v>
      </c>
      <c r="E46" s="21">
        <v>89.3</v>
      </c>
      <c r="F46" s="21">
        <v>89.7</v>
      </c>
      <c r="G46" s="21">
        <v>85.1</v>
      </c>
      <c r="H46" s="5"/>
      <c r="I46" s="5"/>
      <c r="J46" s="5"/>
      <c r="K46" s="5"/>
      <c r="L46" s="5"/>
      <c r="M46" s="5"/>
      <c r="N46" s="5"/>
      <c r="O46" s="5"/>
      <c r="P46" s="27"/>
      <c r="Q46" s="27"/>
      <c r="R46" s="27"/>
      <c r="S46" s="27"/>
      <c r="T46" s="27"/>
      <c r="U46" s="27"/>
      <c r="V46" s="5"/>
      <c r="AI46" s="25"/>
      <c r="AJ46" s="29"/>
      <c r="AK46" s="29"/>
      <c r="AL46" s="29"/>
      <c r="AM46" s="29"/>
      <c r="AN46" s="29"/>
      <c r="AO46" s="29"/>
    </row>
    <row r="47" spans="1:63">
      <c r="A47" s="19">
        <v>39508</v>
      </c>
      <c r="B47" s="20">
        <v>96.2</v>
      </c>
      <c r="C47" s="21">
        <v>91.2</v>
      </c>
      <c r="D47" s="21">
        <v>97.4</v>
      </c>
      <c r="E47" s="21">
        <v>91.3</v>
      </c>
      <c r="F47" s="21">
        <v>89.4</v>
      </c>
      <c r="G47" s="21">
        <v>87.3</v>
      </c>
      <c r="H47" s="5"/>
      <c r="I47" s="5"/>
      <c r="J47" s="5"/>
      <c r="K47" s="5"/>
      <c r="L47" s="5"/>
      <c r="M47" s="5"/>
      <c r="N47" s="5"/>
      <c r="O47" s="5"/>
      <c r="P47" s="27"/>
      <c r="Q47" s="27"/>
      <c r="R47" s="27"/>
      <c r="S47" s="27"/>
      <c r="T47" s="27"/>
      <c r="U47" s="27"/>
      <c r="V47" s="5"/>
      <c r="AI47" s="25"/>
      <c r="AJ47" s="29"/>
      <c r="AK47" s="29"/>
      <c r="AL47" s="29"/>
      <c r="AM47" s="29"/>
      <c r="AN47" s="29"/>
      <c r="AO47" s="29"/>
    </row>
    <row r="48" spans="1:63">
      <c r="A48" s="19">
        <v>39600</v>
      </c>
      <c r="B48" s="20">
        <v>96.7</v>
      </c>
      <c r="C48" s="21">
        <v>93.4</v>
      </c>
      <c r="D48" s="21">
        <v>97.4</v>
      </c>
      <c r="E48" s="21">
        <v>91.6</v>
      </c>
      <c r="F48" s="21">
        <v>88.9</v>
      </c>
      <c r="G48" s="21">
        <v>87.5</v>
      </c>
      <c r="H48" s="5"/>
      <c r="I48" s="5"/>
      <c r="J48" s="5"/>
      <c r="K48" s="5"/>
      <c r="L48" s="5"/>
      <c r="M48" s="5"/>
      <c r="N48" s="5"/>
      <c r="O48" s="5"/>
      <c r="P48" s="27"/>
      <c r="Q48" s="27"/>
      <c r="R48" s="27"/>
      <c r="S48" s="27"/>
      <c r="T48" s="27"/>
      <c r="U48" s="27"/>
      <c r="V48" s="5"/>
      <c r="AI48" s="25"/>
      <c r="AJ48" s="29"/>
      <c r="AK48" s="29"/>
      <c r="AL48" s="29"/>
      <c r="AM48" s="29"/>
      <c r="AN48" s="29"/>
      <c r="AO48" s="29"/>
    </row>
    <row r="49" spans="1:22">
      <c r="A49" s="19">
        <v>39692</v>
      </c>
      <c r="B49" s="20">
        <v>98.1</v>
      </c>
      <c r="C49" s="21">
        <v>96.2</v>
      </c>
      <c r="D49" s="21">
        <v>99</v>
      </c>
      <c r="E49" s="21">
        <v>92.8</v>
      </c>
      <c r="F49" s="21">
        <v>92.4</v>
      </c>
      <c r="G49" s="21">
        <v>88</v>
      </c>
      <c r="H49" s="5"/>
      <c r="I49" s="5"/>
      <c r="J49" s="5"/>
      <c r="K49" s="5"/>
      <c r="L49" s="5"/>
      <c r="M49" s="5"/>
      <c r="N49" s="5"/>
      <c r="O49" s="5"/>
      <c r="P49" s="27"/>
      <c r="Q49" s="27"/>
      <c r="R49" s="27"/>
      <c r="S49" s="27"/>
      <c r="T49" s="27"/>
      <c r="U49" s="27"/>
      <c r="V49" s="5"/>
    </row>
    <row r="50" spans="1:22">
      <c r="A50" s="19">
        <v>39783</v>
      </c>
      <c r="B50" s="20">
        <v>99.9</v>
      </c>
      <c r="C50" s="21">
        <v>96.2</v>
      </c>
      <c r="D50" s="21">
        <v>97.5</v>
      </c>
      <c r="E50" s="21">
        <v>93.3</v>
      </c>
      <c r="F50" s="21">
        <v>93.6</v>
      </c>
      <c r="G50" s="21">
        <v>87.8</v>
      </c>
      <c r="H50" s="5"/>
      <c r="I50" s="5"/>
      <c r="J50" s="5"/>
      <c r="K50" s="5"/>
      <c r="L50" s="5"/>
      <c r="M50" s="5"/>
      <c r="N50" s="5"/>
      <c r="O50" s="5"/>
      <c r="P50" s="27"/>
      <c r="Q50" s="27"/>
      <c r="R50" s="27"/>
      <c r="S50" s="27"/>
      <c r="T50" s="27"/>
      <c r="U50" s="27"/>
      <c r="V50" s="5"/>
    </row>
    <row r="51" spans="1:22">
      <c r="A51" s="19">
        <v>39873</v>
      </c>
      <c r="B51" s="20">
        <v>100.8</v>
      </c>
      <c r="C51" s="21">
        <v>94</v>
      </c>
      <c r="D51" s="21">
        <v>97.8</v>
      </c>
      <c r="E51" s="21">
        <v>93.8</v>
      </c>
      <c r="F51" s="21">
        <v>93.9</v>
      </c>
      <c r="G51" s="21">
        <v>91.7</v>
      </c>
      <c r="H51" s="5"/>
      <c r="I51" s="5"/>
      <c r="J51" s="5"/>
      <c r="K51" s="5"/>
      <c r="L51" s="5"/>
      <c r="M51" s="5"/>
      <c r="N51" s="5"/>
      <c r="O51" s="5"/>
      <c r="P51" s="27"/>
      <c r="Q51" s="27"/>
      <c r="R51" s="27"/>
      <c r="S51" s="27"/>
      <c r="T51" s="27"/>
      <c r="U51" s="27"/>
      <c r="V51" s="5"/>
    </row>
    <row r="52" spans="1:22">
      <c r="A52" s="19">
        <v>39965</v>
      </c>
      <c r="B52" s="20">
        <v>101.2</v>
      </c>
      <c r="C52" s="21">
        <v>93</v>
      </c>
      <c r="D52" s="21">
        <v>97.2</v>
      </c>
      <c r="E52" s="21">
        <v>94.1</v>
      </c>
      <c r="F52" s="21">
        <v>93.7</v>
      </c>
      <c r="G52" s="21">
        <v>91.7</v>
      </c>
      <c r="H52" s="5"/>
      <c r="I52" s="5"/>
      <c r="J52" s="5"/>
      <c r="K52" s="5"/>
      <c r="L52" s="5"/>
      <c r="M52" s="5"/>
      <c r="N52" s="5"/>
      <c r="O52" s="5"/>
      <c r="P52" s="27"/>
      <c r="Q52" s="27"/>
      <c r="R52" s="27"/>
      <c r="S52" s="27"/>
      <c r="T52" s="27"/>
      <c r="U52" s="27"/>
      <c r="V52" s="5"/>
    </row>
    <row r="53" spans="1:22">
      <c r="A53" s="19">
        <v>40057</v>
      </c>
      <c r="B53" s="20">
        <v>102.4</v>
      </c>
      <c r="C53" s="21">
        <v>92.5</v>
      </c>
      <c r="D53" s="21">
        <v>97</v>
      </c>
      <c r="E53" s="21">
        <v>95.3</v>
      </c>
      <c r="F53" s="21">
        <v>93.6</v>
      </c>
      <c r="G53" s="21">
        <v>91.8</v>
      </c>
      <c r="H53" s="5"/>
      <c r="I53" s="5"/>
      <c r="J53" s="5"/>
      <c r="K53" s="5"/>
      <c r="L53" s="5"/>
      <c r="M53" s="5"/>
      <c r="N53" s="5"/>
      <c r="O53" s="5"/>
      <c r="P53" s="27"/>
      <c r="Q53" s="27"/>
      <c r="R53" s="27"/>
      <c r="S53" s="27"/>
      <c r="T53" s="27"/>
      <c r="U53" s="27"/>
      <c r="V53" s="5"/>
    </row>
    <row r="54" spans="1:22">
      <c r="A54" s="19">
        <v>40148</v>
      </c>
      <c r="B54" s="20">
        <v>103.6</v>
      </c>
      <c r="C54" s="21">
        <v>92</v>
      </c>
      <c r="D54" s="21">
        <v>95.7</v>
      </c>
      <c r="E54" s="21">
        <v>95.6</v>
      </c>
      <c r="F54" s="21">
        <v>94.2</v>
      </c>
      <c r="G54" s="21">
        <v>92</v>
      </c>
      <c r="H54" s="5"/>
      <c r="I54" s="5"/>
      <c r="J54" s="5"/>
      <c r="K54" s="5"/>
      <c r="L54" s="5"/>
      <c r="M54" s="5"/>
      <c r="N54" s="5"/>
      <c r="O54" s="5"/>
      <c r="P54" s="5"/>
    </row>
    <row r="55" spans="1:22">
      <c r="A55" s="19">
        <v>40238</v>
      </c>
      <c r="B55" s="20">
        <v>105.4</v>
      </c>
      <c r="C55" s="21">
        <v>93.3</v>
      </c>
      <c r="D55" s="21">
        <v>96.6</v>
      </c>
      <c r="E55" s="21">
        <v>94.9</v>
      </c>
      <c r="F55" s="21">
        <v>94.1</v>
      </c>
      <c r="G55" s="21">
        <v>94.8</v>
      </c>
      <c r="H55" s="5"/>
      <c r="I55" s="5"/>
      <c r="J55" s="5"/>
      <c r="K55" s="5"/>
      <c r="L55" s="5"/>
      <c r="M55" s="5"/>
      <c r="N55" s="5"/>
      <c r="O55" s="5"/>
      <c r="P55" s="5"/>
    </row>
    <row r="56" spans="1:22">
      <c r="A56" s="19">
        <v>40330</v>
      </c>
      <c r="B56" s="20">
        <v>106</v>
      </c>
      <c r="C56" s="21">
        <v>94</v>
      </c>
      <c r="D56" s="21">
        <v>99.6</v>
      </c>
      <c r="E56" s="21">
        <v>95.3</v>
      </c>
      <c r="F56" s="21">
        <v>94.6</v>
      </c>
      <c r="G56" s="21">
        <v>95.1</v>
      </c>
      <c r="H56" s="5"/>
      <c r="I56" s="5"/>
      <c r="J56" s="5"/>
      <c r="K56" s="5"/>
      <c r="L56" s="5"/>
      <c r="M56" s="5"/>
      <c r="N56" s="5"/>
      <c r="O56" s="5"/>
      <c r="P56" s="5"/>
    </row>
    <row r="57" spans="1:22">
      <c r="A57" s="19">
        <v>40422</v>
      </c>
      <c r="B57" s="20">
        <v>107</v>
      </c>
      <c r="C57" s="21">
        <v>95</v>
      </c>
      <c r="D57" s="21">
        <v>98.5</v>
      </c>
      <c r="E57" s="21">
        <v>95.6</v>
      </c>
      <c r="F57" s="21">
        <v>96</v>
      </c>
      <c r="G57" s="21">
        <v>96</v>
      </c>
      <c r="H57" s="5"/>
      <c r="I57" s="5"/>
      <c r="J57" s="5"/>
      <c r="K57" s="5"/>
      <c r="L57" s="5"/>
      <c r="M57" s="5"/>
      <c r="N57" s="5"/>
      <c r="O57" s="5"/>
      <c r="P57" s="5"/>
    </row>
    <row r="58" spans="1:22">
      <c r="A58" s="19">
        <v>40513</v>
      </c>
      <c r="B58" s="20">
        <v>108.6</v>
      </c>
      <c r="C58" s="21">
        <v>95.5</v>
      </c>
      <c r="D58" s="21">
        <v>98.3</v>
      </c>
      <c r="E58" s="21">
        <v>96.3</v>
      </c>
      <c r="F58" s="21">
        <v>97</v>
      </c>
      <c r="G58" s="21">
        <v>96</v>
      </c>
      <c r="H58" s="5"/>
      <c r="I58" s="5"/>
      <c r="J58" s="5"/>
      <c r="K58" s="5"/>
      <c r="L58" s="5"/>
      <c r="M58" s="5"/>
      <c r="N58" s="5"/>
      <c r="O58" s="5"/>
      <c r="P58" s="5"/>
    </row>
    <row r="59" spans="1:22">
      <c r="A59" s="19">
        <v>40603</v>
      </c>
      <c r="B59" s="20">
        <v>109.3</v>
      </c>
      <c r="C59" s="21">
        <v>97.6</v>
      </c>
      <c r="D59" s="21">
        <v>98.6</v>
      </c>
      <c r="E59" s="21">
        <v>96.5</v>
      </c>
      <c r="F59" s="21">
        <v>97.2</v>
      </c>
      <c r="G59" s="21">
        <v>98.5</v>
      </c>
      <c r="H59" s="5"/>
      <c r="I59" s="5"/>
      <c r="J59" s="5"/>
      <c r="K59" s="5"/>
      <c r="L59" s="5"/>
      <c r="M59" s="5"/>
      <c r="N59" s="5"/>
      <c r="O59" s="5"/>
      <c r="P59" s="5"/>
    </row>
    <row r="60" spans="1:22">
      <c r="A60" s="19">
        <v>40695</v>
      </c>
      <c r="B60" s="20">
        <v>109.9</v>
      </c>
      <c r="C60" s="21">
        <v>99.5</v>
      </c>
      <c r="D60" s="21">
        <v>99.3</v>
      </c>
      <c r="E60" s="21">
        <v>97</v>
      </c>
      <c r="F60" s="21">
        <v>97.1</v>
      </c>
      <c r="G60" s="21">
        <v>97.5</v>
      </c>
      <c r="H60" s="5"/>
      <c r="I60" s="5"/>
      <c r="J60" s="5"/>
      <c r="K60" s="5"/>
      <c r="L60" s="5"/>
      <c r="M60" s="5"/>
      <c r="N60" s="5"/>
      <c r="O60" s="5"/>
      <c r="P60" s="5"/>
    </row>
    <row r="61" spans="1:22">
      <c r="A61" s="19">
        <v>40787</v>
      </c>
      <c r="B61" s="20">
        <v>110.9</v>
      </c>
      <c r="C61" s="21">
        <v>99.6</v>
      </c>
      <c r="D61" s="21">
        <v>100.1</v>
      </c>
      <c r="E61" s="21">
        <v>99.6</v>
      </c>
      <c r="F61" s="21">
        <v>99.8</v>
      </c>
      <c r="G61" s="21">
        <v>98.4</v>
      </c>
      <c r="H61" s="5"/>
      <c r="I61" s="5"/>
      <c r="J61" s="5"/>
      <c r="K61" s="5"/>
      <c r="L61" s="5"/>
      <c r="M61" s="5"/>
      <c r="N61" s="5"/>
      <c r="O61" s="5"/>
      <c r="P61" s="5"/>
    </row>
    <row r="62" spans="1:22">
      <c r="A62" s="19">
        <v>40878</v>
      </c>
      <c r="B62" s="20">
        <v>112.1</v>
      </c>
      <c r="C62" s="21">
        <v>99.7</v>
      </c>
      <c r="D62" s="21">
        <v>99.8</v>
      </c>
      <c r="E62" s="21">
        <v>99.8</v>
      </c>
      <c r="F62" s="21">
        <v>100</v>
      </c>
      <c r="G62" s="21">
        <v>98.8</v>
      </c>
      <c r="H62" s="5"/>
      <c r="I62" s="5"/>
      <c r="J62" s="5"/>
      <c r="K62" s="5"/>
      <c r="L62" s="5"/>
      <c r="M62" s="5"/>
      <c r="N62" s="5"/>
      <c r="O62" s="5"/>
      <c r="P62" s="5"/>
    </row>
    <row r="63" spans="1:22">
      <c r="A63" s="19">
        <v>40969</v>
      </c>
      <c r="B63" s="20">
        <v>113</v>
      </c>
      <c r="C63" s="21">
        <v>100.1</v>
      </c>
      <c r="D63" s="21">
        <v>100</v>
      </c>
      <c r="E63" s="21">
        <v>100.3</v>
      </c>
      <c r="F63" s="21">
        <v>100.3</v>
      </c>
      <c r="G63" s="21">
        <v>100.8</v>
      </c>
      <c r="H63" s="5"/>
      <c r="I63" s="5"/>
      <c r="J63" s="5"/>
      <c r="K63" s="5"/>
      <c r="L63" s="5"/>
      <c r="M63" s="5"/>
      <c r="N63" s="5"/>
      <c r="O63" s="5"/>
      <c r="P63" s="5"/>
    </row>
    <row r="64" spans="1:22">
      <c r="A64" s="19">
        <v>41061</v>
      </c>
      <c r="B64" s="20">
        <v>114</v>
      </c>
      <c r="C64" s="21">
        <v>100.6</v>
      </c>
      <c r="D64" s="21">
        <v>100</v>
      </c>
      <c r="E64" s="21">
        <v>100.3</v>
      </c>
      <c r="F64" s="21">
        <v>99.9</v>
      </c>
      <c r="G64" s="21">
        <v>102</v>
      </c>
      <c r="H64" s="5"/>
      <c r="I64" s="5"/>
      <c r="J64" s="5"/>
      <c r="K64" s="5"/>
      <c r="L64" s="5"/>
      <c r="M64" s="5"/>
      <c r="N64" s="5"/>
      <c r="O64" s="5"/>
      <c r="P64" s="5"/>
    </row>
    <row r="65" spans="1:16">
      <c r="A65" s="19">
        <v>41153</v>
      </c>
      <c r="B65" s="20">
        <v>115.8</v>
      </c>
      <c r="C65" s="21">
        <v>101.2</v>
      </c>
      <c r="D65" s="21">
        <v>100.1</v>
      </c>
      <c r="E65" s="21">
        <v>100.4</v>
      </c>
      <c r="F65" s="21">
        <v>103.3</v>
      </c>
      <c r="G65" s="21">
        <v>103.6</v>
      </c>
      <c r="H65" s="5"/>
      <c r="I65" s="5"/>
      <c r="J65" s="5"/>
      <c r="K65" s="5"/>
      <c r="L65" s="5"/>
      <c r="M65" s="5"/>
      <c r="N65" s="5"/>
      <c r="O65" s="5"/>
      <c r="P65" s="5"/>
    </row>
    <row r="66" spans="1:16">
      <c r="A66" s="19">
        <v>41244</v>
      </c>
      <c r="B66" s="20">
        <v>116.8</v>
      </c>
      <c r="C66" s="21">
        <v>101.8</v>
      </c>
      <c r="D66" s="21">
        <v>99.6</v>
      </c>
      <c r="E66" s="21">
        <v>101</v>
      </c>
      <c r="F66" s="21">
        <v>104.4</v>
      </c>
      <c r="G66" s="21">
        <v>103.6</v>
      </c>
      <c r="H66" s="5"/>
      <c r="I66" s="5"/>
      <c r="J66" s="5"/>
      <c r="K66" s="5"/>
      <c r="L66" s="5"/>
      <c r="M66" s="5"/>
      <c r="N66" s="5"/>
      <c r="O66" s="5"/>
      <c r="P66" s="5"/>
    </row>
    <row r="67" spans="1:16">
      <c r="A67" s="19">
        <v>41334</v>
      </c>
      <c r="B67" s="20">
        <v>118</v>
      </c>
      <c r="C67" s="21">
        <v>101.8</v>
      </c>
      <c r="D67" s="21">
        <v>102.5</v>
      </c>
      <c r="E67" s="21">
        <v>101</v>
      </c>
      <c r="F67" s="21">
        <v>104.3</v>
      </c>
      <c r="G67" s="21">
        <v>105.8</v>
      </c>
      <c r="H67" s="5"/>
      <c r="I67" s="5"/>
      <c r="J67" s="5"/>
      <c r="K67" s="5"/>
      <c r="L67" s="5"/>
      <c r="M67" s="5"/>
      <c r="N67" s="5"/>
      <c r="O67" s="5"/>
      <c r="P67" s="5"/>
    </row>
    <row r="68" spans="1:16">
      <c r="A68" s="19">
        <v>41426</v>
      </c>
      <c r="B68" s="20">
        <v>118.4</v>
      </c>
      <c r="C68" s="21">
        <v>101.8</v>
      </c>
      <c r="D68" s="21">
        <v>104.1</v>
      </c>
      <c r="E68" s="21">
        <v>101.2</v>
      </c>
      <c r="F68" s="21">
        <v>104.9</v>
      </c>
      <c r="G68" s="21">
        <v>105.9</v>
      </c>
      <c r="H68" s="5"/>
      <c r="I68" s="5"/>
      <c r="J68" s="5"/>
      <c r="K68" s="5"/>
      <c r="L68" s="5"/>
      <c r="M68" s="5"/>
      <c r="N68" s="5"/>
      <c r="O68" s="5"/>
      <c r="P68" s="5"/>
    </row>
    <row r="69" spans="1:16">
      <c r="A69" s="19">
        <v>41518</v>
      </c>
      <c r="B69" s="20">
        <v>119.8</v>
      </c>
      <c r="C69" s="21">
        <v>102.9</v>
      </c>
      <c r="D69" s="21">
        <v>103.5</v>
      </c>
      <c r="E69" s="21">
        <v>101.5</v>
      </c>
      <c r="F69" s="21">
        <v>106.8</v>
      </c>
      <c r="G69" s="21">
        <v>106.4</v>
      </c>
      <c r="H69" s="5"/>
      <c r="I69" s="5"/>
      <c r="J69" s="5"/>
      <c r="K69" s="5"/>
      <c r="L69" s="5"/>
      <c r="M69" s="5"/>
      <c r="N69" s="5"/>
      <c r="O69" s="5"/>
      <c r="P69" s="5"/>
    </row>
    <row r="70" spans="1:16">
      <c r="A70" s="19">
        <v>41609</v>
      </c>
      <c r="B70" s="20">
        <v>120.7</v>
      </c>
      <c r="C70" s="21">
        <v>103.3</v>
      </c>
      <c r="D70" s="21">
        <v>103.6</v>
      </c>
      <c r="E70" s="21">
        <v>101.4</v>
      </c>
      <c r="F70" s="21">
        <v>107.9</v>
      </c>
      <c r="G70" s="21">
        <v>106.3</v>
      </c>
      <c r="H70" s="5"/>
      <c r="I70" s="5"/>
      <c r="J70" s="5"/>
      <c r="K70" s="5"/>
      <c r="L70" s="5"/>
      <c r="M70" s="5"/>
      <c r="N70" s="5"/>
      <c r="O70" s="5"/>
      <c r="P70" s="5"/>
    </row>
    <row r="71" spans="1:16">
      <c r="A71" s="15"/>
      <c r="I71" s="5"/>
      <c r="J71" s="5"/>
      <c r="K71" s="5"/>
      <c r="L71" s="5"/>
      <c r="M71" s="5"/>
      <c r="N71" s="5"/>
      <c r="O71" s="5"/>
      <c r="P71" s="5"/>
    </row>
    <row r="72" spans="1:16">
      <c r="A72" s="19"/>
      <c r="I72" s="5"/>
      <c r="J72" s="5"/>
      <c r="K72" s="5"/>
      <c r="L72" s="5"/>
      <c r="M72" s="5"/>
      <c r="N72" s="5"/>
      <c r="O72" s="5"/>
      <c r="P72" s="5"/>
    </row>
    <row r="73" spans="1:16">
      <c r="I73" s="5"/>
      <c r="J73" s="5"/>
      <c r="K73" s="5"/>
      <c r="L73" s="5"/>
      <c r="M73" s="5"/>
      <c r="N73" s="5"/>
      <c r="O73" s="5"/>
      <c r="P73" s="5"/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BP73"/>
  <sheetViews>
    <sheetView workbookViewId="0">
      <selection activeCell="A7" sqref="A7"/>
    </sheetView>
  </sheetViews>
  <sheetFormatPr defaultRowHeight="14.4"/>
  <cols>
    <col min="1" max="1" width="9.5546875" style="9" bestFit="1" customWidth="1"/>
    <col min="2" max="8" width="12.6640625" style="9" customWidth="1"/>
    <col min="12" max="17" width="10.6640625" customWidth="1"/>
    <col min="20" max="25" width="10.6640625" customWidth="1"/>
    <col min="27" max="27" width="22" customWidth="1"/>
    <col min="28" max="33" width="10.6640625" customWidth="1"/>
    <col min="55" max="55" width="21.5546875" customWidth="1"/>
    <col min="56" max="56" width="11.33203125" customWidth="1"/>
    <col min="59" max="59" width="16.109375" customWidth="1"/>
    <col min="64" max="64" width="22" customWidth="1"/>
    <col min="106" max="106" width="10.44140625" customWidth="1"/>
  </cols>
  <sheetData>
    <row r="1" spans="1:68">
      <c r="A1" s="8" t="s">
        <v>121</v>
      </c>
      <c r="K1" s="25"/>
      <c r="L1" s="9"/>
      <c r="M1" s="9"/>
      <c r="N1" s="9"/>
      <c r="O1" s="9"/>
      <c r="P1" s="9"/>
      <c r="Q1" s="9"/>
      <c r="R1" s="9"/>
      <c r="S1" s="25"/>
      <c r="T1" s="9"/>
      <c r="U1" s="9"/>
      <c r="V1" s="9"/>
      <c r="W1" s="9"/>
      <c r="X1" s="9"/>
      <c r="Y1" s="9"/>
      <c r="Z1" s="9"/>
      <c r="AA1" s="30"/>
      <c r="AB1" s="30"/>
      <c r="AC1" s="30"/>
      <c r="AD1" s="30"/>
      <c r="AE1" s="30"/>
      <c r="AF1" s="30"/>
      <c r="AG1" s="30"/>
      <c r="AH1" s="30"/>
      <c r="AI1" s="25"/>
      <c r="AJ1" s="9"/>
      <c r="AK1" s="9"/>
      <c r="AL1" s="9"/>
      <c r="AM1" s="9"/>
      <c r="AN1" s="9"/>
      <c r="AO1" s="9"/>
      <c r="AP1" s="9"/>
      <c r="AQ1" s="25"/>
      <c r="AR1" s="8" t="s">
        <v>60</v>
      </c>
      <c r="AS1" s="9"/>
      <c r="AT1" s="9"/>
      <c r="AU1" s="9"/>
      <c r="AV1" s="9"/>
      <c r="AW1" s="25"/>
      <c r="AX1" s="8" t="s">
        <v>60</v>
      </c>
      <c r="AY1" s="9"/>
      <c r="AZ1" s="9"/>
      <c r="BA1" s="30"/>
      <c r="BB1" s="30"/>
      <c r="BC1" s="30"/>
      <c r="BD1" s="31" t="s">
        <v>60</v>
      </c>
      <c r="BE1" s="30"/>
      <c r="BF1" s="30"/>
      <c r="BG1" s="30"/>
      <c r="BH1" s="30"/>
      <c r="BI1" s="35"/>
      <c r="BJ1" s="31" t="s">
        <v>60</v>
      </c>
      <c r="BK1" s="30"/>
      <c r="BL1" s="7"/>
      <c r="BM1" s="31" t="s">
        <v>60</v>
      </c>
      <c r="BN1" s="7"/>
      <c r="BO1" s="7"/>
      <c r="BP1" s="9"/>
    </row>
    <row r="2" spans="1:68">
      <c r="K2" s="25"/>
      <c r="L2" s="9"/>
      <c r="M2" s="9"/>
      <c r="N2" s="9"/>
      <c r="O2" s="9"/>
      <c r="P2" s="9"/>
      <c r="Q2" s="9"/>
      <c r="R2" s="9"/>
      <c r="S2" s="25"/>
      <c r="T2" s="9"/>
      <c r="U2" s="9"/>
      <c r="V2" s="9"/>
      <c r="W2" s="9"/>
      <c r="X2" s="9"/>
      <c r="Y2" s="9"/>
      <c r="Z2" s="9"/>
      <c r="AA2" s="30"/>
      <c r="AB2" s="30"/>
      <c r="AC2" s="30"/>
      <c r="AD2" s="30"/>
      <c r="AE2" s="30"/>
      <c r="AF2" s="30"/>
      <c r="AG2" s="30"/>
      <c r="AH2" s="30"/>
      <c r="AI2" s="25"/>
      <c r="AJ2" s="9"/>
      <c r="AK2" s="9"/>
      <c r="AL2" s="9"/>
      <c r="AM2" s="9"/>
      <c r="AN2" s="9"/>
      <c r="AO2" s="9"/>
      <c r="AP2" s="9"/>
      <c r="AQ2" s="25"/>
      <c r="AR2" s="9" t="s">
        <v>51</v>
      </c>
      <c r="AS2" s="9" t="s">
        <v>52</v>
      </c>
      <c r="AT2" s="9" t="s">
        <v>61</v>
      </c>
      <c r="AU2" s="9"/>
      <c r="AV2" s="9"/>
      <c r="AW2" s="25"/>
      <c r="AX2" s="9" t="s">
        <v>51</v>
      </c>
      <c r="AY2" s="9" t="s">
        <v>52</v>
      </c>
      <c r="AZ2" s="8" t="s">
        <v>61</v>
      </c>
      <c r="BA2" s="30"/>
      <c r="BB2" s="30"/>
      <c r="BC2" s="30"/>
      <c r="BD2" s="30" t="s">
        <v>51</v>
      </c>
      <c r="BE2" s="30" t="s">
        <v>52</v>
      </c>
      <c r="BF2" s="30" t="s">
        <v>61</v>
      </c>
      <c r="BG2" s="30"/>
      <c r="BH2" s="30"/>
      <c r="BI2" s="35"/>
      <c r="BJ2" s="31" t="s">
        <v>61</v>
      </c>
      <c r="BK2" s="30"/>
      <c r="BL2" s="7"/>
      <c r="BM2" s="31" t="s">
        <v>61</v>
      </c>
      <c r="BN2" s="7"/>
      <c r="BO2" s="7"/>
      <c r="BP2" s="9"/>
    </row>
    <row r="3" spans="1:68" ht="17.25" customHeight="1">
      <c r="A3" s="8" t="s">
        <v>116</v>
      </c>
      <c r="K3" s="25"/>
      <c r="L3" s="8" t="s">
        <v>54</v>
      </c>
      <c r="M3" s="9"/>
      <c r="N3" s="9"/>
      <c r="O3" s="9"/>
      <c r="P3" s="9"/>
      <c r="Q3" s="9"/>
      <c r="R3" s="9"/>
      <c r="S3" s="25"/>
      <c r="T3" s="8" t="s">
        <v>54</v>
      </c>
      <c r="U3" s="9"/>
      <c r="V3" s="9"/>
      <c r="W3" s="9"/>
      <c r="X3" s="9"/>
      <c r="Y3" s="9"/>
      <c r="Z3" s="9"/>
      <c r="AA3" s="30"/>
      <c r="AB3" s="31" t="s">
        <v>54</v>
      </c>
      <c r="AC3" s="30"/>
      <c r="AD3" s="30"/>
      <c r="AE3" s="30"/>
      <c r="AF3" s="30"/>
      <c r="AG3" s="30"/>
      <c r="AH3" s="30"/>
      <c r="AI3" s="25"/>
      <c r="AJ3" s="8" t="s">
        <v>40</v>
      </c>
      <c r="AK3" s="9"/>
      <c r="AL3" s="9"/>
      <c r="AM3" s="9"/>
      <c r="AN3" s="9"/>
      <c r="AO3" s="9"/>
      <c r="AP3" s="9"/>
      <c r="AQ3" s="25"/>
      <c r="AR3" s="9" t="s">
        <v>53</v>
      </c>
      <c r="AS3" s="9" t="s">
        <v>53</v>
      </c>
      <c r="AT3" s="9" t="s">
        <v>53</v>
      </c>
      <c r="AU3" s="9" t="s">
        <v>119</v>
      </c>
      <c r="AV3" s="9"/>
      <c r="AW3" s="25"/>
      <c r="AX3" s="9" t="s">
        <v>53</v>
      </c>
      <c r="AY3" s="9" t="s">
        <v>53</v>
      </c>
      <c r="AZ3" s="9" t="s">
        <v>53</v>
      </c>
      <c r="BA3" s="31" t="s">
        <v>118</v>
      </c>
      <c r="BB3" s="30"/>
      <c r="BC3" s="30"/>
      <c r="BD3" s="30" t="s">
        <v>53</v>
      </c>
      <c r="BE3" s="30" t="s">
        <v>53</v>
      </c>
      <c r="BF3" s="30" t="s">
        <v>53</v>
      </c>
      <c r="BG3" s="30" t="s">
        <v>120</v>
      </c>
      <c r="BH3" s="30"/>
      <c r="BI3" s="35"/>
      <c r="BJ3" s="31" t="s">
        <v>118</v>
      </c>
      <c r="BK3" s="30"/>
      <c r="BL3" s="7"/>
      <c r="BM3" s="31" t="s">
        <v>118</v>
      </c>
      <c r="BN3" s="7"/>
      <c r="BO3" s="7"/>
    </row>
    <row r="4" spans="1:68">
      <c r="A4" s="9" t="s">
        <v>117</v>
      </c>
      <c r="K4" s="25"/>
      <c r="L4" s="9" t="s">
        <v>25</v>
      </c>
      <c r="M4" s="9"/>
      <c r="N4" s="9"/>
      <c r="O4" s="9"/>
      <c r="P4" s="9"/>
      <c r="Q4" s="9"/>
      <c r="R4" s="9"/>
      <c r="S4" s="25"/>
      <c r="T4" s="9" t="s">
        <v>26</v>
      </c>
      <c r="U4" s="9"/>
      <c r="V4" s="9"/>
      <c r="W4" s="9"/>
      <c r="X4" s="9"/>
      <c r="Y4" s="9"/>
      <c r="Z4" s="9"/>
      <c r="AA4" s="30"/>
      <c r="AB4" s="30" t="s">
        <v>87</v>
      </c>
      <c r="AC4" s="30"/>
      <c r="AD4" s="30"/>
      <c r="AE4" s="30"/>
      <c r="AF4" s="30"/>
      <c r="AG4" s="30"/>
      <c r="AH4" s="30"/>
      <c r="AI4" s="25"/>
      <c r="AJ4" s="9"/>
      <c r="AK4" s="9"/>
      <c r="AL4" s="9"/>
      <c r="AM4" s="9"/>
      <c r="AN4" s="9"/>
      <c r="AO4" s="9"/>
      <c r="AP4" s="9"/>
      <c r="AQ4" s="25"/>
      <c r="AR4" s="26" t="s">
        <v>55</v>
      </c>
      <c r="AS4" s="9"/>
      <c r="AT4" s="9"/>
      <c r="AU4" s="9"/>
      <c r="AV4" s="9"/>
      <c r="AW4" s="25"/>
      <c r="AX4" s="26" t="s">
        <v>62</v>
      </c>
      <c r="AY4" s="9"/>
      <c r="AZ4" s="9"/>
      <c r="BA4" s="30"/>
      <c r="BB4" s="30"/>
      <c r="BC4" s="30"/>
      <c r="BD4" s="36" t="s">
        <v>88</v>
      </c>
      <c r="BE4" s="30"/>
      <c r="BF4" s="30"/>
      <c r="BG4" s="30"/>
      <c r="BH4" s="30"/>
      <c r="BI4" s="35"/>
      <c r="BJ4" s="36" t="s">
        <v>56</v>
      </c>
      <c r="BK4" s="30"/>
      <c r="BL4" s="7"/>
      <c r="BM4" s="36" t="s">
        <v>89</v>
      </c>
      <c r="BN4" s="7"/>
      <c r="BO4" s="7"/>
      <c r="BP4" s="9"/>
    </row>
    <row r="5" spans="1:68" ht="133.5" customHeight="1">
      <c r="A5" s="42"/>
      <c r="B5" s="43" t="s">
        <v>99</v>
      </c>
      <c r="C5" s="44"/>
      <c r="D5" s="43" t="s">
        <v>0</v>
      </c>
      <c r="E5" s="43" t="s">
        <v>5</v>
      </c>
      <c r="F5" s="43" t="s">
        <v>4</v>
      </c>
      <c r="G5" s="43" t="s">
        <v>7</v>
      </c>
      <c r="H5" s="43" t="s">
        <v>6</v>
      </c>
      <c r="I5" s="1"/>
      <c r="J5" s="1"/>
      <c r="K5" s="25"/>
      <c r="L5" s="39" t="s">
        <v>35</v>
      </c>
      <c r="M5" s="39" t="s">
        <v>63</v>
      </c>
      <c r="N5" s="39" t="s">
        <v>36</v>
      </c>
      <c r="O5" s="39" t="s">
        <v>37</v>
      </c>
      <c r="P5" s="39" t="s">
        <v>38</v>
      </c>
      <c r="Q5" s="39" t="s">
        <v>39</v>
      </c>
      <c r="R5" s="9"/>
      <c r="S5" s="25"/>
      <c r="T5" s="39" t="s">
        <v>35</v>
      </c>
      <c r="U5" s="39" t="s">
        <v>63</v>
      </c>
      <c r="V5" s="39" t="s">
        <v>36</v>
      </c>
      <c r="W5" s="39" t="s">
        <v>37</v>
      </c>
      <c r="X5" s="39" t="s">
        <v>38</v>
      </c>
      <c r="Y5" s="39" t="s">
        <v>39</v>
      </c>
      <c r="Z5" s="9"/>
      <c r="AA5" s="30"/>
      <c r="AB5" s="38" t="s">
        <v>35</v>
      </c>
      <c r="AC5" s="38" t="s">
        <v>63</v>
      </c>
      <c r="AD5" s="38" t="s">
        <v>36</v>
      </c>
      <c r="AE5" s="38" t="s">
        <v>37</v>
      </c>
      <c r="AF5" s="38" t="s">
        <v>38</v>
      </c>
      <c r="AG5" s="38" t="s">
        <v>39</v>
      </c>
      <c r="AH5" s="30"/>
      <c r="AI5" s="25"/>
      <c r="AJ5" s="10" t="s">
        <v>35</v>
      </c>
      <c r="AK5" s="10" t="s">
        <v>63</v>
      </c>
      <c r="AL5" s="10" t="s">
        <v>36</v>
      </c>
      <c r="AM5" s="10" t="s">
        <v>37</v>
      </c>
      <c r="AN5" s="10" t="s">
        <v>38</v>
      </c>
      <c r="AO5" s="10" t="s">
        <v>39</v>
      </c>
      <c r="AP5" s="10"/>
      <c r="AQ5" s="25"/>
      <c r="AR5" s="9"/>
      <c r="AS5" s="9"/>
      <c r="AT5" s="9"/>
      <c r="AU5" s="9"/>
      <c r="AV5" s="9"/>
      <c r="AW5" s="25"/>
      <c r="AX5" s="9"/>
      <c r="AY5" s="9"/>
      <c r="AZ5" s="9"/>
      <c r="BA5" s="30"/>
      <c r="BB5" s="30"/>
      <c r="BC5" s="30"/>
      <c r="BD5" s="7"/>
      <c r="BE5" s="7"/>
      <c r="BF5" s="7"/>
      <c r="BG5" s="30"/>
      <c r="BH5" s="30"/>
      <c r="BI5" s="35"/>
      <c r="BJ5" s="30"/>
      <c r="BK5" s="30"/>
      <c r="BL5" s="7"/>
      <c r="BM5" s="7"/>
      <c r="BN5" s="7"/>
      <c r="BO5" s="7"/>
    </row>
    <row r="6" spans="1:68">
      <c r="B6" s="20"/>
      <c r="C6" s="19">
        <v>35765</v>
      </c>
      <c r="E6" s="15"/>
      <c r="F6" s="15"/>
      <c r="G6" s="15"/>
      <c r="H6" s="15"/>
      <c r="I6" s="3"/>
      <c r="J6" s="2"/>
      <c r="K6" s="25">
        <v>2006</v>
      </c>
      <c r="L6" s="27">
        <f>B55*0.5*(10/12)+B56*0.6*(10/12)+B57*0.1*(10/12)</f>
        <v>1132.7833333333333</v>
      </c>
      <c r="M6" s="27">
        <f t="shared" ref="M6:Q6" si="0">SUM(D39:D42)/4</f>
        <v>83.9</v>
      </c>
      <c r="N6" s="27">
        <f>SUM(E39:E42)/4</f>
        <v>98.75</v>
      </c>
      <c r="O6" s="27">
        <f t="shared" si="0"/>
        <v>84.525000000000006</v>
      </c>
      <c r="P6" s="27">
        <f>SUM(G39:G42)/4</f>
        <v>84.35</v>
      </c>
      <c r="Q6" s="27">
        <f t="shared" si="0"/>
        <v>81.825000000000003</v>
      </c>
      <c r="R6" s="9"/>
      <c r="S6" s="25" t="s">
        <v>27</v>
      </c>
      <c r="T6" s="27">
        <f>B54*0.5*(10/12)+B55*0.6*(10/12)+B56*0.1*(10/12)</f>
        <v>1117.6833333333334</v>
      </c>
      <c r="U6" s="23">
        <f t="shared" ref="U6:Y6" si="1">SUM(D37:D40)/4</f>
        <v>81.325000000000003</v>
      </c>
      <c r="V6" s="23">
        <f t="shared" si="1"/>
        <v>98.6</v>
      </c>
      <c r="W6" s="23">
        <f t="shared" si="1"/>
        <v>82.724999999999994</v>
      </c>
      <c r="X6" s="23">
        <f t="shared" si="1"/>
        <v>82.474999999999994</v>
      </c>
      <c r="Y6" s="23">
        <f t="shared" si="1"/>
        <v>79.45</v>
      </c>
      <c r="Z6" s="9"/>
      <c r="AA6" s="30" t="s">
        <v>90</v>
      </c>
      <c r="AB6" s="27">
        <f>B53*0.2*(10/12)+B54*0.6*(10/12)+B55*0.4*(10/12)</f>
        <v>1113.7</v>
      </c>
      <c r="AC6" s="33">
        <f t="shared" ref="AC6:AG6" si="2">SUM(D36:D39)/4</f>
        <v>79.849999999999994</v>
      </c>
      <c r="AD6" s="33">
        <f t="shared" si="2"/>
        <v>97.899999999999991</v>
      </c>
      <c r="AE6" s="33">
        <f t="shared" si="2"/>
        <v>82.45</v>
      </c>
      <c r="AF6" s="33">
        <f t="shared" si="2"/>
        <v>81.400000000000006</v>
      </c>
      <c r="AG6" s="33">
        <f t="shared" si="2"/>
        <v>78.125</v>
      </c>
      <c r="AH6" s="30"/>
      <c r="AI6" s="28">
        <v>2006</v>
      </c>
      <c r="AJ6" s="9">
        <f t="shared" ref="AJ6:AJ10" si="3">1-SUM(AK6:AO6)</f>
        <v>0.626</v>
      </c>
      <c r="AK6" s="9">
        <v>0.193</v>
      </c>
      <c r="AL6" s="9">
        <v>8.1000000000000003E-2</v>
      </c>
      <c r="AM6" s="9">
        <v>0.06</v>
      </c>
      <c r="AN6" s="9">
        <v>0.03</v>
      </c>
      <c r="AO6" s="9">
        <v>0.01</v>
      </c>
      <c r="AP6" s="9"/>
      <c r="AQ6" s="25">
        <v>2006</v>
      </c>
      <c r="AR6" s="29">
        <f>SUMPRODUCT(L17:Q17,AJ6:AO6)</f>
        <v>1</v>
      </c>
      <c r="AS6" s="29">
        <f>1/SUMPRODUCT(L28:Q28,AJ6:AO6)</f>
        <v>1</v>
      </c>
      <c r="AT6" s="29">
        <f>SQRT(AR6*AS6)</f>
        <v>1</v>
      </c>
      <c r="AU6" s="29">
        <f>AT6*AT6</f>
        <v>1</v>
      </c>
      <c r="AV6" s="9"/>
      <c r="AW6" s="25" t="s">
        <v>27</v>
      </c>
      <c r="AX6" s="29">
        <f t="shared" ref="AX6" si="4">SUMPRODUCT(T17:Y17,AJ6:AO6)</f>
        <v>1</v>
      </c>
      <c r="AY6" s="29">
        <f t="shared" ref="AY6:AY12" si="5">1/SUMPRODUCT(T28:Y28,AJ6:AO6)</f>
        <v>1</v>
      </c>
      <c r="AZ6" s="29">
        <f t="shared" ref="AZ6:AZ13" si="6">SQRT(AX6*AY6)</f>
        <v>1</v>
      </c>
      <c r="BA6" s="45">
        <f>AZ6*AZ6</f>
        <v>1</v>
      </c>
      <c r="BB6" s="34"/>
      <c r="BC6" s="30" t="s">
        <v>90</v>
      </c>
      <c r="BD6" s="34">
        <f>SUMPRODUCT(AB17:AG17,AJ6:AO6)</f>
        <v>1</v>
      </c>
      <c r="BE6" s="34">
        <f>1/SUMPRODUCT(AB28:AG28,AJ6:AO6)</f>
        <v>1</v>
      </c>
      <c r="BF6" s="34">
        <f t="shared" ref="BF6:BF10" si="7">SQRT(BD6*BE6)</f>
        <v>1</v>
      </c>
      <c r="BG6" s="34">
        <f>BF6*BF6</f>
        <v>1</v>
      </c>
      <c r="BH6" s="30"/>
      <c r="BI6" s="35">
        <v>2006</v>
      </c>
      <c r="BJ6" s="46">
        <f>SUM(L6/T6*AJ6,M6/U6*AK6,N6/V6*AL6,O6/W6*AM6, P6/X6*AN6,Q6/Y6*AO6)</f>
        <v>1.0169779999915782</v>
      </c>
      <c r="BK6" s="32"/>
      <c r="BL6" s="30" t="s">
        <v>90</v>
      </c>
      <c r="BM6" s="46">
        <f>SUM(AB6/T6*AJ6,AC6/U6*AK6,AD6/V6*AL6,AE6/W6*AM6, AF6/X6*AN6,AG6/Y6*AO6)</f>
        <v>0.99293621945485366</v>
      </c>
      <c r="BN6" s="7"/>
      <c r="BO6" s="7"/>
      <c r="BP6" s="29"/>
    </row>
    <row r="7" spans="1:68">
      <c r="B7" s="20"/>
      <c r="C7" s="19">
        <v>35855</v>
      </c>
      <c r="E7" s="15"/>
      <c r="F7" s="15"/>
      <c r="G7" s="15"/>
      <c r="H7" s="15"/>
      <c r="I7" s="3"/>
      <c r="J7" s="2"/>
      <c r="K7" s="25">
        <v>2007</v>
      </c>
      <c r="L7" s="27">
        <f>B57*0.5*(10/12)+B58*0.6*(10/12)+B59*0.1*(10/12)</f>
        <v>1176.6916666666666</v>
      </c>
      <c r="M7" s="27">
        <f t="shared" ref="M7:O7" si="8">SUM(D43:D46)/4</f>
        <v>87.9</v>
      </c>
      <c r="N7" s="27">
        <f>SUM(E43:E46)/4</f>
        <v>97.75</v>
      </c>
      <c r="O7" s="27">
        <f t="shared" si="8"/>
        <v>88.424999999999997</v>
      </c>
      <c r="P7" s="27">
        <f>SUM(G43:G46)/4</f>
        <v>88.2</v>
      </c>
      <c r="Q7" s="27">
        <f>SUM(H43:H46)/4</f>
        <v>84.55</v>
      </c>
      <c r="R7" s="9"/>
      <c r="S7" s="25" t="s">
        <v>28</v>
      </c>
      <c r="T7" s="27">
        <f>B56*0.5*(10/12)+B57*0.6*(10/12)+B58*0.1*(10/12)</f>
        <v>1156.1416666666667</v>
      </c>
      <c r="U7" s="23">
        <f t="shared" ref="U7:Y7" si="9">SUM(D41:D44)/4</f>
        <v>85.925000000000011</v>
      </c>
      <c r="V7" s="23">
        <f t="shared" si="9"/>
        <v>98.149999999999991</v>
      </c>
      <c r="W7" s="23">
        <f t="shared" si="9"/>
        <v>87.075000000000003</v>
      </c>
      <c r="X7" s="23">
        <f t="shared" si="9"/>
        <v>86.275000000000006</v>
      </c>
      <c r="Y7" s="23">
        <f t="shared" si="9"/>
        <v>83.575000000000003</v>
      </c>
      <c r="Z7" s="9"/>
      <c r="AA7" s="30" t="s">
        <v>91</v>
      </c>
      <c r="AB7" s="27">
        <f>B55*0.2*(10/12)+B56*0.6*(10/12)+B57*0.4*(10/12)</f>
        <v>1144.5833333333335</v>
      </c>
      <c r="AC7" s="33">
        <f t="shared" ref="AC7:AG7" si="10">SUM(D40:D43)/4</f>
        <v>85</v>
      </c>
      <c r="AD7" s="33">
        <f t="shared" si="10"/>
        <v>98.374999999999986</v>
      </c>
      <c r="AE7" s="33">
        <f t="shared" si="10"/>
        <v>85.850000000000009</v>
      </c>
      <c r="AF7" s="33">
        <f t="shared" si="10"/>
        <v>85.4</v>
      </c>
      <c r="AG7" s="33">
        <f t="shared" si="10"/>
        <v>82.875</v>
      </c>
      <c r="AH7" s="30"/>
      <c r="AI7" s="28">
        <v>2007</v>
      </c>
      <c r="AJ7" s="9">
        <f t="shared" si="3"/>
        <v>0.626</v>
      </c>
      <c r="AK7" s="9">
        <v>0.193</v>
      </c>
      <c r="AL7" s="9">
        <v>8.1000000000000003E-2</v>
      </c>
      <c r="AM7" s="9">
        <v>0.06</v>
      </c>
      <c r="AN7" s="9">
        <v>0.03</v>
      </c>
      <c r="AO7" s="9">
        <v>0.01</v>
      </c>
      <c r="AP7" s="9"/>
      <c r="AQ7" s="25">
        <v>2007</v>
      </c>
      <c r="AR7" s="29">
        <f>SUMPRODUCT(L18:Q18,AJ6:AO6)</f>
        <v>1.037116583792822</v>
      </c>
      <c r="AS7" s="29">
        <f>1/SUMPRODUCT(L29:Q29,AJ7:AO7)</f>
        <v>1.0369049253774441</v>
      </c>
      <c r="AT7" s="29">
        <f>SQRT(AR7*AS7)</f>
        <v>1.0370107491850824</v>
      </c>
      <c r="AU7" s="29">
        <f>AU6*AT7</f>
        <v>1.0370107491850824</v>
      </c>
      <c r="AV7" s="9"/>
      <c r="AW7" s="25" t="s">
        <v>28</v>
      </c>
      <c r="AX7" s="29">
        <f>SUMPRODUCT(T18:Y18,AJ6:AO6)</f>
        <v>1.0371434958692551</v>
      </c>
      <c r="AY7" s="29">
        <f t="shared" si="5"/>
        <v>1.0369106357538485</v>
      </c>
      <c r="AZ7" s="29">
        <f t="shared" si="6"/>
        <v>1.0370270592755806</v>
      </c>
      <c r="BA7" s="45">
        <f t="shared" ref="BA7:BA13" si="11">BA6*AZ7</f>
        <v>1.0370270592755806</v>
      </c>
      <c r="BB7" s="34"/>
      <c r="BC7" s="30" t="s">
        <v>91</v>
      </c>
      <c r="BD7" s="34">
        <f>SUMPRODUCT(AB18:AG18,AJ6:AO6)</f>
        <v>1.0347563688176837</v>
      </c>
      <c r="BE7" s="34">
        <f t="shared" ref="BE7:BE13" si="12">1/SUMPRODUCT(AB29:AG29,AJ7:AO7)</f>
        <v>1.0344792029002381</v>
      </c>
      <c r="BF7" s="34">
        <f t="shared" si="7"/>
        <v>1.0346177765776414</v>
      </c>
      <c r="BG7" s="34">
        <f t="shared" ref="BG7:BG11" si="13">BG6*BF7</f>
        <v>1.0346177765776414</v>
      </c>
      <c r="BH7" s="30"/>
      <c r="BI7" s="35">
        <v>2007</v>
      </c>
      <c r="BJ7" s="45">
        <f>BJ$6*AU7</f>
        <v>1.0546171176760133</v>
      </c>
      <c r="BK7" s="37"/>
      <c r="BL7" s="30" t="s">
        <v>91</v>
      </c>
      <c r="BM7" s="45">
        <f>BM$6*BG7</f>
        <v>1.0273094636557898</v>
      </c>
      <c r="BN7" s="7"/>
      <c r="BO7" s="7"/>
      <c r="BP7" s="29"/>
    </row>
    <row r="8" spans="1:68">
      <c r="B8" s="20"/>
      <c r="C8" s="19">
        <v>35947</v>
      </c>
      <c r="E8" s="15"/>
      <c r="F8" s="15"/>
      <c r="G8" s="15"/>
      <c r="H8" s="15"/>
      <c r="I8" s="3"/>
      <c r="J8" s="2"/>
      <c r="K8" s="25">
        <v>2008</v>
      </c>
      <c r="L8" s="27">
        <f>B59*0.5*(10/12)+B60*0.6*(10/12)+B61*0.1*(10/12)</f>
        <v>1227.925</v>
      </c>
      <c r="M8" s="27">
        <f t="shared" ref="M8:P8" si="14">SUM(D47:D50)/4</f>
        <v>94.25</v>
      </c>
      <c r="N8" s="27">
        <f t="shared" si="14"/>
        <v>97.825000000000003</v>
      </c>
      <c r="O8" s="27">
        <f t="shared" si="14"/>
        <v>92.25</v>
      </c>
      <c r="P8" s="27">
        <f t="shared" si="14"/>
        <v>91.075000000000017</v>
      </c>
      <c r="Q8" s="27">
        <f>SUM(H47:H50)/4</f>
        <v>87.65</v>
      </c>
      <c r="R8" s="9"/>
      <c r="S8" s="25" t="s">
        <v>29</v>
      </c>
      <c r="T8" s="27">
        <f>B58*0.5*(10/12)+B59*0.6*(10/12)+B60*0.1*(10/12)</f>
        <v>1192.7916666666667</v>
      </c>
      <c r="U8" s="23">
        <f t="shared" ref="U8:Y8" si="15">SUM(D45:D48)/4</f>
        <v>90.699999999999989</v>
      </c>
      <c r="V8" s="23">
        <f t="shared" si="15"/>
        <v>97.525000000000006</v>
      </c>
      <c r="W8" s="23">
        <f t="shared" si="15"/>
        <v>90.25</v>
      </c>
      <c r="X8" s="23">
        <f t="shared" si="15"/>
        <v>89.5</v>
      </c>
      <c r="Y8" s="23">
        <f t="shared" si="15"/>
        <v>86.125</v>
      </c>
      <c r="Z8" s="9"/>
      <c r="AA8" s="30" t="s">
        <v>92</v>
      </c>
      <c r="AB8" s="27">
        <f>B57*0.2*(10/12)+B58*0.6*(10/12)+B59*0.4*(10/12)</f>
        <v>1182.9666666666667</v>
      </c>
      <c r="AC8" s="33">
        <f t="shared" ref="AC8:AG8" si="16">SUM(D44:D47)/4</f>
        <v>89.2</v>
      </c>
      <c r="AD8" s="33">
        <f t="shared" si="16"/>
        <v>97.675000000000011</v>
      </c>
      <c r="AE8" s="33">
        <f t="shared" si="16"/>
        <v>89.3</v>
      </c>
      <c r="AF8" s="33">
        <f t="shared" si="16"/>
        <v>88.9</v>
      </c>
      <c r="AG8" s="33">
        <f t="shared" si="16"/>
        <v>85.35</v>
      </c>
      <c r="AH8" s="30"/>
      <c r="AI8" s="28">
        <v>2008</v>
      </c>
      <c r="AJ8" s="9">
        <f t="shared" si="3"/>
        <v>0.626</v>
      </c>
      <c r="AK8" s="9">
        <v>0.193</v>
      </c>
      <c r="AL8" s="9">
        <v>8.1000000000000003E-2</v>
      </c>
      <c r="AM8" s="9">
        <v>0.06</v>
      </c>
      <c r="AN8" s="9">
        <v>0.03</v>
      </c>
      <c r="AO8" s="9">
        <v>0.01</v>
      </c>
      <c r="AP8" s="9"/>
      <c r="AQ8" s="25">
        <v>2008</v>
      </c>
      <c r="AR8" s="29">
        <f t="shared" ref="AR8:AR13" si="17">SUMPRODUCT(L19:Q19,AJ7:AO7)</f>
        <v>1.0452007894309214</v>
      </c>
      <c r="AS8" s="29">
        <f t="shared" ref="AS8:AS13" si="18">1/SUMPRODUCT(L30:Q30,AJ8:AO8)</f>
        <v>1.0449022751628678</v>
      </c>
      <c r="AT8" s="29">
        <f>SQRT(AR8*AS8)</f>
        <v>1.0450515216382374</v>
      </c>
      <c r="AU8" s="29">
        <f>AU7*AT8</f>
        <v>1.083729661391079</v>
      </c>
      <c r="AV8" s="9"/>
      <c r="AW8" s="25" t="s">
        <v>29</v>
      </c>
      <c r="AX8" s="29">
        <f t="shared" ref="AX8:AX13" si="19">SUMPRODUCT(T19:Y19,AJ7:AO7)</f>
        <v>1.0336682155266383</v>
      </c>
      <c r="AY8" s="29">
        <f t="shared" si="5"/>
        <v>1.0334465806477788</v>
      </c>
      <c r="AZ8" s="29">
        <f t="shared" si="6"/>
        <v>1.033557392146317</v>
      </c>
      <c r="BA8" s="45">
        <f t="shared" si="11"/>
        <v>1.0718269829700331</v>
      </c>
      <c r="BB8" s="34"/>
      <c r="BC8" s="30" t="s">
        <v>92</v>
      </c>
      <c r="BD8" s="34">
        <f t="shared" ref="BD8:BD13" si="20">SUMPRODUCT(AB19:AG19,AJ7:AO7)</f>
        <v>1.0338922006811577</v>
      </c>
      <c r="BE8" s="34">
        <f t="shared" si="12"/>
        <v>1.0337067788119767</v>
      </c>
      <c r="BF8" s="34">
        <f t="shared" si="7"/>
        <v>1.0337994855894181</v>
      </c>
      <c r="BG8" s="34">
        <f t="shared" si="13"/>
        <v>1.0695873252076333</v>
      </c>
      <c r="BH8" s="30"/>
      <c r="BI8" s="35">
        <v>2008</v>
      </c>
      <c r="BJ8" s="45">
        <f>BJ$6*AU8</f>
        <v>1.1021292235730498</v>
      </c>
      <c r="BK8" s="37"/>
      <c r="BL8" s="30" t="s">
        <v>92</v>
      </c>
      <c r="BM8" s="45">
        <f t="shared" ref="BM8:BM13" si="21">BM$6*BG8</f>
        <v>1.0620319950684964</v>
      </c>
      <c r="BN8" s="7"/>
      <c r="BO8" s="7"/>
      <c r="BP8" s="29"/>
    </row>
    <row r="9" spans="1:68">
      <c r="B9" s="20"/>
      <c r="C9" s="19">
        <v>36039</v>
      </c>
      <c r="D9" s="21">
        <v>64.5</v>
      </c>
      <c r="E9" s="15"/>
      <c r="F9" s="15"/>
      <c r="G9" s="15">
        <v>60.1</v>
      </c>
      <c r="H9" s="21"/>
      <c r="I9" s="5"/>
      <c r="J9" s="2"/>
      <c r="K9" s="25">
        <v>2009</v>
      </c>
      <c r="L9" s="27">
        <f>B61*0.5*(10/12)+B62*0.6*(10/12)+B63*0.1*(10/12)</f>
        <v>1315.4333333333332</v>
      </c>
      <c r="M9" s="27">
        <f t="shared" ref="M9:Q9" si="22">SUM(D51:D54)/4</f>
        <v>92.875</v>
      </c>
      <c r="N9" s="27">
        <f t="shared" si="22"/>
        <v>96.924999999999997</v>
      </c>
      <c r="O9" s="27">
        <f>SUM(F51:F54)/4</f>
        <v>94.699999999999989</v>
      </c>
      <c r="P9" s="27">
        <f t="shared" si="22"/>
        <v>93.850000000000009</v>
      </c>
      <c r="Q9" s="27">
        <f t="shared" si="22"/>
        <v>91.8</v>
      </c>
      <c r="R9" s="9"/>
      <c r="S9" s="25" t="s">
        <v>30</v>
      </c>
      <c r="T9" s="27">
        <f>B60*0.5*(10/12)+B61*0.6*(10/12)+B62*0.1*(10/12)</f>
        <v>1269.6916666666666</v>
      </c>
      <c r="U9" s="23">
        <f t="shared" ref="U9:Y9" si="23">SUM(D49:D52)/4</f>
        <v>94.85</v>
      </c>
      <c r="V9" s="23">
        <f t="shared" si="23"/>
        <v>97.875</v>
      </c>
      <c r="W9" s="23">
        <f t="shared" si="23"/>
        <v>93.5</v>
      </c>
      <c r="X9" s="23">
        <f t="shared" si="23"/>
        <v>93.399999999999991</v>
      </c>
      <c r="Y9" s="23">
        <f t="shared" si="23"/>
        <v>89.8</v>
      </c>
      <c r="Z9" s="9"/>
      <c r="AA9" s="30" t="s">
        <v>93</v>
      </c>
      <c r="AB9" s="27">
        <f>B59*0.2*(10/12)+B60*0.6*(10/12)+B61*0.4*(10/12)</f>
        <v>1248.7</v>
      </c>
      <c r="AC9" s="33">
        <f t="shared" ref="AC9:AG9" si="24">SUM(D48:D51)/4</f>
        <v>94.95</v>
      </c>
      <c r="AD9" s="33">
        <f t="shared" si="24"/>
        <v>97.924999999999997</v>
      </c>
      <c r="AE9" s="33">
        <f t="shared" si="24"/>
        <v>92.875</v>
      </c>
      <c r="AF9" s="33">
        <f t="shared" si="24"/>
        <v>92.199999999999989</v>
      </c>
      <c r="AG9" s="33">
        <f t="shared" si="24"/>
        <v>88.75</v>
      </c>
      <c r="AH9" s="30"/>
      <c r="AI9" s="28">
        <v>2009</v>
      </c>
      <c r="AJ9" s="9">
        <f t="shared" si="3"/>
        <v>0.626</v>
      </c>
      <c r="AK9" s="9">
        <v>0.193</v>
      </c>
      <c r="AL9" s="9">
        <v>8.1000000000000003E-2</v>
      </c>
      <c r="AM9" s="9">
        <v>0.06</v>
      </c>
      <c r="AN9" s="9">
        <v>0.03</v>
      </c>
      <c r="AO9" s="9">
        <v>0.01</v>
      </c>
      <c r="AP9" s="9"/>
      <c r="AQ9" s="25">
        <v>2009</v>
      </c>
      <c r="AR9" s="29">
        <f t="shared" si="17"/>
        <v>1.044032215268117</v>
      </c>
      <c r="AS9" s="29">
        <f t="shared" si="18"/>
        <v>1.0426725928324989</v>
      </c>
      <c r="AT9" s="29">
        <f>SQRT(AR9*AS9)</f>
        <v>1.0433521825799117</v>
      </c>
      <c r="AU9" s="29">
        <f>AU8*AT9</f>
        <v>1.130711707538971</v>
      </c>
      <c r="AV9" s="9"/>
      <c r="AW9" s="25" t="s">
        <v>30</v>
      </c>
      <c r="AX9" s="29">
        <f t="shared" si="19"/>
        <v>1.0533746867291383</v>
      </c>
      <c r="AY9" s="29">
        <f t="shared" si="5"/>
        <v>1.0530702838544652</v>
      </c>
      <c r="AZ9" s="29">
        <f t="shared" si="6"/>
        <v>1.0532224742944685</v>
      </c>
      <c r="BA9" s="45">
        <f t="shared" si="11"/>
        <v>1.1288722670192735</v>
      </c>
      <c r="BB9" s="34"/>
      <c r="BC9" s="30" t="s">
        <v>93</v>
      </c>
      <c r="BD9" s="34">
        <f t="shared" si="20"/>
        <v>1.0513470873571023</v>
      </c>
      <c r="BE9" s="34">
        <f t="shared" si="12"/>
        <v>1.051098583144638</v>
      </c>
      <c r="BF9" s="34">
        <f t="shared" si="7"/>
        <v>1.0512228279077145</v>
      </c>
      <c r="BG9" s="34">
        <f t="shared" si="13"/>
        <v>1.1243746126990166</v>
      </c>
      <c r="BH9" s="30"/>
      <c r="BI9" s="35">
        <v>2009</v>
      </c>
      <c r="BJ9" s="45">
        <f t="shared" ref="BJ9:BJ13" si="25">BJ$6*AU9</f>
        <v>1.149908930900045</v>
      </c>
      <c r="BK9" s="37"/>
      <c r="BL9" s="30" t="s">
        <v>93</v>
      </c>
      <c r="BM9" s="45">
        <f t="shared" si="21"/>
        <v>1.1164322771843769</v>
      </c>
      <c r="BN9" s="7"/>
      <c r="BO9" s="7"/>
      <c r="BP9" s="29"/>
    </row>
    <row r="10" spans="1:68">
      <c r="B10" s="20"/>
      <c r="C10" s="19">
        <v>36130</v>
      </c>
      <c r="D10" s="21">
        <v>64.2</v>
      </c>
      <c r="E10" s="15"/>
      <c r="F10" s="15"/>
      <c r="G10" s="15">
        <v>60.1</v>
      </c>
      <c r="H10" s="21"/>
      <c r="I10" s="5"/>
      <c r="J10" s="3"/>
      <c r="K10" s="25">
        <v>2010</v>
      </c>
      <c r="L10" s="27">
        <f>B63*0.5*(10/12)+B64*0.6*(10/12)+B65*0.1*(10/12)</f>
        <v>1434.7500000000002</v>
      </c>
      <c r="M10" s="27">
        <f>SUM(D55:D58)/4</f>
        <v>94.45</v>
      </c>
      <c r="N10" s="27">
        <f t="shared" ref="N10:Q10" si="26">SUM(E55:E58)/4</f>
        <v>98.25</v>
      </c>
      <c r="O10" s="27">
        <f t="shared" si="26"/>
        <v>95.524999999999991</v>
      </c>
      <c r="P10" s="27">
        <f t="shared" si="26"/>
        <v>95.424999999999997</v>
      </c>
      <c r="Q10" s="27">
        <f t="shared" si="26"/>
        <v>95.474999999999994</v>
      </c>
      <c r="R10" s="9"/>
      <c r="S10" s="25" t="s">
        <v>31</v>
      </c>
      <c r="T10" s="27">
        <f>B62*0.5*(10/12)+B63*0.6*(10/12)+B64*0.1*(10/12)</f>
        <v>1375.7250000000001</v>
      </c>
      <c r="U10" s="23">
        <f t="shared" ref="U10:Y10" si="27">SUM(D53:D56)/4</f>
        <v>92.95</v>
      </c>
      <c r="V10" s="23">
        <f t="shared" si="27"/>
        <v>97.224999999999994</v>
      </c>
      <c r="W10" s="23">
        <f t="shared" si="27"/>
        <v>95.274999999999991</v>
      </c>
      <c r="X10" s="23">
        <f t="shared" si="27"/>
        <v>94.125</v>
      </c>
      <c r="Y10" s="23">
        <f t="shared" si="27"/>
        <v>93.425000000000011</v>
      </c>
      <c r="Z10" s="9"/>
      <c r="AA10" s="30" t="s">
        <v>94</v>
      </c>
      <c r="AB10" s="27">
        <f>B61*0.2*(10/12)+B62*0.6*(10/12)+B63*0.4*(10/12)</f>
        <v>1345.5333333333333</v>
      </c>
      <c r="AC10" s="33">
        <f t="shared" ref="AC10:AG10" si="28">SUM(D52:D55)/4</f>
        <v>92.7</v>
      </c>
      <c r="AD10" s="33">
        <f t="shared" si="28"/>
        <v>96.625</v>
      </c>
      <c r="AE10" s="33">
        <f t="shared" si="28"/>
        <v>94.974999999999994</v>
      </c>
      <c r="AF10" s="33">
        <f t="shared" si="28"/>
        <v>93.9</v>
      </c>
      <c r="AG10" s="33">
        <f t="shared" si="28"/>
        <v>92.575000000000003</v>
      </c>
      <c r="AH10" s="30"/>
      <c r="AI10" s="28">
        <v>2010</v>
      </c>
      <c r="AJ10" s="9">
        <f t="shared" si="3"/>
        <v>0.626</v>
      </c>
      <c r="AK10" s="9">
        <v>0.193</v>
      </c>
      <c r="AL10" s="9">
        <v>8.1000000000000003E-2</v>
      </c>
      <c r="AM10" s="9">
        <v>0.06</v>
      </c>
      <c r="AN10" s="9">
        <v>0.03</v>
      </c>
      <c r="AO10" s="9">
        <v>0.01</v>
      </c>
      <c r="AP10" s="9"/>
      <c r="AQ10" s="25">
        <v>2010</v>
      </c>
      <c r="AR10" s="29">
        <f t="shared" si="17"/>
        <v>1.0625882061956617</v>
      </c>
      <c r="AS10" s="29">
        <f>1/SUMPRODUCT(L32:Q32,AJ10:AO10)</f>
        <v>1.0613101939923748</v>
      </c>
      <c r="AT10" s="29">
        <f t="shared" ref="AT10:AT12" si="29">SQRT(AR10*AS10)</f>
        <v>1.0619490078396079</v>
      </c>
      <c r="AU10" s="29">
        <f t="shared" ref="AU10:AU12" si="30">AU9*AT10</f>
        <v>1.2007581759736392</v>
      </c>
      <c r="AV10" s="9"/>
      <c r="AW10" s="25" t="s">
        <v>31</v>
      </c>
      <c r="AX10" s="29">
        <f t="shared" si="19"/>
        <v>1.0496494877303024</v>
      </c>
      <c r="AY10" s="29">
        <f t="shared" si="5"/>
        <v>1.0476677180452754</v>
      </c>
      <c r="AZ10" s="29">
        <f t="shared" si="6"/>
        <v>1.048658134740678</v>
      </c>
      <c r="BA10" s="45">
        <f t="shared" si="11"/>
        <v>1.183801085892912</v>
      </c>
      <c r="BB10" s="34"/>
      <c r="BC10" s="30" t="s">
        <v>94</v>
      </c>
      <c r="BD10" s="34">
        <f t="shared" si="20"/>
        <v>1.0452366407149478</v>
      </c>
      <c r="BE10" s="34">
        <f t="shared" si="12"/>
        <v>1.0433618703400407</v>
      </c>
      <c r="BF10" s="34">
        <f t="shared" si="7"/>
        <v>1.0442988348189846</v>
      </c>
      <c r="BG10" s="34">
        <f t="shared" si="13"/>
        <v>1.1741830979416301</v>
      </c>
      <c r="BH10" s="30"/>
      <c r="BI10" s="35">
        <v>2010</v>
      </c>
      <c r="BJ10" s="45">
        <f t="shared" si="25"/>
        <v>1.2211446482752071</v>
      </c>
      <c r="BK10" s="37"/>
      <c r="BL10" s="30" t="s">
        <v>94</v>
      </c>
      <c r="BM10" s="45">
        <f t="shared" si="21"/>
        <v>1.1658889262179504</v>
      </c>
      <c r="BN10" s="7"/>
      <c r="BO10" s="7"/>
      <c r="BP10" s="29"/>
    </row>
    <row r="11" spans="1:68">
      <c r="B11" s="20"/>
      <c r="C11" s="19">
        <v>36220</v>
      </c>
      <c r="D11" s="21">
        <v>63.7</v>
      </c>
      <c r="E11" s="15"/>
      <c r="F11" s="15"/>
      <c r="G11" s="15">
        <v>60.4</v>
      </c>
      <c r="H11" s="21"/>
      <c r="I11" s="5"/>
      <c r="J11" s="4"/>
      <c r="K11" s="25">
        <v>2011</v>
      </c>
      <c r="L11" s="27">
        <f>B65*0.5*(10/12)+B66*0.6*(10/12)+B67*0.1*(10/12)</f>
        <v>1501.7083333333333</v>
      </c>
      <c r="M11" s="27">
        <f t="shared" ref="M11:Q11" si="31">SUM(D59:D62)/4</f>
        <v>99.1</v>
      </c>
      <c r="N11" s="27">
        <f>SUM(E59:E62)/4</f>
        <v>99.45</v>
      </c>
      <c r="O11" s="27">
        <f t="shared" si="31"/>
        <v>98.225000000000009</v>
      </c>
      <c r="P11" s="27">
        <f>SUM(G59:G62)/4</f>
        <v>98.525000000000006</v>
      </c>
      <c r="Q11" s="27">
        <f t="shared" si="31"/>
        <v>98.3</v>
      </c>
      <c r="R11" s="9"/>
      <c r="S11" s="25" t="s">
        <v>32</v>
      </c>
      <c r="T11" s="27">
        <f>B64*0.5*(10/12)+B65*0.6*(10/12)+B66*0.1*(10/12)</f>
        <v>1480.675</v>
      </c>
      <c r="U11" s="23">
        <f t="shared" ref="U11:Y11" si="32">SUM(D57:D60)/4</f>
        <v>96.9</v>
      </c>
      <c r="V11" s="23">
        <f t="shared" si="32"/>
        <v>98.674999999999997</v>
      </c>
      <c r="W11" s="23">
        <f t="shared" si="32"/>
        <v>96.35</v>
      </c>
      <c r="X11" s="23">
        <f t="shared" si="32"/>
        <v>96.824999999999989</v>
      </c>
      <c r="Y11" s="23">
        <f t="shared" si="32"/>
        <v>97</v>
      </c>
      <c r="Z11" s="9"/>
      <c r="AA11" s="30" t="s">
        <v>95</v>
      </c>
      <c r="AB11" s="27">
        <f>B63*0.2*(10/12)+B64*0.6*(10/12)+B65*0.4*(10/12)</f>
        <v>1459.95</v>
      </c>
      <c r="AC11" s="33">
        <f t="shared" ref="AC11:AG11" si="33">SUM(D56:D59)/4</f>
        <v>95.525000000000006</v>
      </c>
      <c r="AD11" s="33">
        <f t="shared" si="33"/>
        <v>98.75</v>
      </c>
      <c r="AE11" s="33">
        <f t="shared" si="33"/>
        <v>95.924999999999997</v>
      </c>
      <c r="AF11" s="33">
        <f t="shared" si="33"/>
        <v>96.2</v>
      </c>
      <c r="AG11" s="33">
        <f t="shared" si="33"/>
        <v>96.4</v>
      </c>
      <c r="AH11" s="30"/>
      <c r="AI11" s="28">
        <v>2011</v>
      </c>
      <c r="AJ11" s="9">
        <f>1-SUM(AK11:AO11)</f>
        <v>0.626</v>
      </c>
      <c r="AK11" s="9">
        <v>0.193</v>
      </c>
      <c r="AL11" s="9">
        <v>8.1000000000000003E-2</v>
      </c>
      <c r="AM11" s="9">
        <v>0.06</v>
      </c>
      <c r="AN11" s="9">
        <v>0.03</v>
      </c>
      <c r="AO11" s="9">
        <v>0.01</v>
      </c>
      <c r="AP11" s="9"/>
      <c r="AQ11" s="25">
        <v>2011</v>
      </c>
      <c r="AR11" s="29">
        <f t="shared" si="17"/>
        <v>1.0426723209955377</v>
      </c>
      <c r="AS11" s="29">
        <f t="shared" si="18"/>
        <v>1.0425638343789967</v>
      </c>
      <c r="AT11" s="29">
        <f t="shared" si="29"/>
        <v>1.0426180762762345</v>
      </c>
      <c r="AU11" s="29">
        <f t="shared" si="30"/>
        <v>1.2519321795065959</v>
      </c>
      <c r="AV11" s="9"/>
      <c r="AW11" s="25" t="s">
        <v>32</v>
      </c>
      <c r="AX11" s="29">
        <f t="shared" si="19"/>
        <v>1.0590856417603762</v>
      </c>
      <c r="AY11" s="29">
        <f t="shared" si="5"/>
        <v>1.0585404507504454</v>
      </c>
      <c r="AZ11" s="29">
        <f>SQRT(AX11*AY11)</f>
        <v>1.0588130111650278</v>
      </c>
      <c r="BA11" s="45">
        <f t="shared" si="11"/>
        <v>1.2534239923747039</v>
      </c>
      <c r="BB11" s="34"/>
      <c r="BC11" s="30" t="s">
        <v>95</v>
      </c>
      <c r="BD11" s="34">
        <f t="shared" si="20"/>
        <v>1.0626426955977994</v>
      </c>
      <c r="BE11" s="34">
        <f t="shared" si="12"/>
        <v>1.0618176940509816</v>
      </c>
      <c r="BF11" s="34">
        <f>SQRT(BD11*BE11)</f>
        <v>1.0622301147302191</v>
      </c>
      <c r="BG11" s="34">
        <f t="shared" si="13"/>
        <v>1.2472526468408218</v>
      </c>
      <c r="BH11" s="30"/>
      <c r="BI11" s="35">
        <v>2011</v>
      </c>
      <c r="BJ11" s="45">
        <f t="shared" si="25"/>
        <v>1.2731874840397153</v>
      </c>
      <c r="BK11" s="37"/>
      <c r="BL11" s="30" t="s">
        <v>95</v>
      </c>
      <c r="BM11" s="45">
        <f t="shared" si="21"/>
        <v>1.2384423278591854</v>
      </c>
      <c r="BN11" s="7"/>
      <c r="BO11" s="7"/>
      <c r="BP11" s="29"/>
    </row>
    <row r="12" spans="1:68">
      <c r="B12" s="20"/>
      <c r="C12" s="19">
        <v>36312</v>
      </c>
      <c r="D12" s="21">
        <v>64.2</v>
      </c>
      <c r="E12" s="15"/>
      <c r="F12" s="15"/>
      <c r="G12" s="15">
        <v>60.4</v>
      </c>
      <c r="H12" s="21"/>
      <c r="I12" s="5"/>
      <c r="J12" s="4"/>
      <c r="K12" s="25">
        <v>2012</v>
      </c>
      <c r="L12" s="27">
        <f>B67*0.5*(10/12)+B68*0.6*(10/12)+B69*0.1*(10/12)</f>
        <v>1569.3250000000003</v>
      </c>
      <c r="M12" s="27">
        <f t="shared" ref="M12:Q12" si="34">SUM(D63:D66)/4</f>
        <v>100.925</v>
      </c>
      <c r="N12" s="27">
        <f t="shared" si="34"/>
        <v>99.925000000000011</v>
      </c>
      <c r="O12" s="27">
        <f t="shared" si="34"/>
        <v>100.5</v>
      </c>
      <c r="P12" s="27">
        <f t="shared" si="34"/>
        <v>101.97499999999999</v>
      </c>
      <c r="Q12" s="27">
        <f t="shared" si="34"/>
        <v>102.5</v>
      </c>
      <c r="R12" s="9"/>
      <c r="S12" s="25" t="s">
        <v>33</v>
      </c>
      <c r="T12" s="27">
        <f>B66*0.5*(10/12)+B67*0.6*(10/12)+B68*0.1*(10/12)</f>
        <v>1517.2666666666667</v>
      </c>
      <c r="U12" s="23">
        <f t="shared" ref="U12:Y12" si="35">SUM(D61:D64)/4</f>
        <v>100</v>
      </c>
      <c r="V12" s="23">
        <f t="shared" si="35"/>
        <v>99.974999999999994</v>
      </c>
      <c r="W12" s="23">
        <f t="shared" si="35"/>
        <v>100</v>
      </c>
      <c r="X12" s="23">
        <f t="shared" si="35"/>
        <v>100</v>
      </c>
      <c r="Y12" s="23">
        <f t="shared" si="35"/>
        <v>100</v>
      </c>
      <c r="Z12" s="9"/>
      <c r="AA12" s="30" t="s">
        <v>96</v>
      </c>
      <c r="AB12" s="27">
        <f>B65*0.2*(10/12)+B66*0.6*(10/12)+B67*0.4*(10/12)</f>
        <v>1505.9333333333334</v>
      </c>
      <c r="AC12" s="33">
        <f t="shared" ref="AC12:AG12" si="36">SUM(D60:D63)/4</f>
        <v>99.724999999999994</v>
      </c>
      <c r="AD12" s="33">
        <f t="shared" si="36"/>
        <v>99.8</v>
      </c>
      <c r="AE12" s="33">
        <f t="shared" si="36"/>
        <v>99.174999999999997</v>
      </c>
      <c r="AF12" s="33">
        <f t="shared" si="36"/>
        <v>99.3</v>
      </c>
      <c r="AG12" s="33">
        <f t="shared" si="36"/>
        <v>98.875</v>
      </c>
      <c r="AH12" s="30"/>
      <c r="AI12" s="28">
        <v>2012</v>
      </c>
      <c r="AJ12" s="9">
        <f>1-SUM(AK12:AO12)</f>
        <v>0.626</v>
      </c>
      <c r="AK12" s="9">
        <v>0.193</v>
      </c>
      <c r="AL12" s="9">
        <v>8.1000000000000003E-2</v>
      </c>
      <c r="AM12" s="9">
        <v>0.06</v>
      </c>
      <c r="AN12" s="9">
        <v>0.03</v>
      </c>
      <c r="AO12" s="9">
        <v>0.01</v>
      </c>
      <c r="AP12" s="9"/>
      <c r="AQ12" s="25">
        <v>2012</v>
      </c>
      <c r="AR12" s="29">
        <f t="shared" si="17"/>
        <v>1.0349951283281638</v>
      </c>
      <c r="AS12" s="29">
        <f t="shared" si="18"/>
        <v>1.0348003924113884</v>
      </c>
      <c r="AT12" s="29">
        <f t="shared" si="29"/>
        <v>1.0348977557893626</v>
      </c>
      <c r="AU12" s="29">
        <f t="shared" si="30"/>
        <v>1.2956218029718616</v>
      </c>
      <c r="AV12" s="9"/>
      <c r="AW12" s="25" t="s">
        <v>33</v>
      </c>
      <c r="AX12" s="29">
        <f t="shared" si="19"/>
        <v>1.0262777516066639</v>
      </c>
      <c r="AY12" s="29">
        <f t="shared" si="5"/>
        <v>1.0262471964011486</v>
      </c>
      <c r="AZ12" s="29">
        <f t="shared" si="6"/>
        <v>1.0262624738901902</v>
      </c>
      <c r="BA12" s="45">
        <f>BA11*AZ12</f>
        <v>1.2863420072477825</v>
      </c>
      <c r="BB12" s="34"/>
      <c r="BC12" s="30" t="s">
        <v>96</v>
      </c>
      <c r="BD12" s="34">
        <f t="shared" si="20"/>
        <v>1.032320136187018</v>
      </c>
      <c r="BE12" s="34">
        <f t="shared" si="12"/>
        <v>1.0322563797696378</v>
      </c>
      <c r="BF12" s="34">
        <f t="shared" ref="BF12:BF13" si="37">SQRT(BD12*BE12)</f>
        <v>1.0322882574861107</v>
      </c>
      <c r="BG12" s="34">
        <f>BG11*BF12</f>
        <v>1.2875242614522515</v>
      </c>
      <c r="BH12" s="30"/>
      <c r="BI12" s="35">
        <v>2012</v>
      </c>
      <c r="BJ12" s="45">
        <f t="shared" si="25"/>
        <v>1.3176188699318063</v>
      </c>
      <c r="BK12" s="37"/>
      <c r="BL12" s="30" t="s">
        <v>96</v>
      </c>
      <c r="BM12" s="45">
        <f t="shared" si="21"/>
        <v>1.2784294726228012</v>
      </c>
      <c r="BN12" s="7"/>
      <c r="BO12" s="7"/>
      <c r="BP12" s="29"/>
    </row>
    <row r="13" spans="1:68">
      <c r="B13" s="20"/>
      <c r="C13" s="19">
        <v>36404</v>
      </c>
      <c r="D13" s="21">
        <v>65.099999999999994</v>
      </c>
      <c r="E13" s="15"/>
      <c r="F13" s="15"/>
      <c r="G13" s="15">
        <v>61.5</v>
      </c>
      <c r="H13" s="21"/>
      <c r="I13" s="5"/>
      <c r="J13" s="3"/>
      <c r="K13" s="25">
        <v>2013</v>
      </c>
      <c r="L13" s="33">
        <f>B69*0.5*(10/11)+B70*0.6*(10/11)</f>
        <v>1621.2636363636366</v>
      </c>
      <c r="M13" s="27">
        <f t="shared" ref="M13:Q13" si="38">SUM(D67:D70)/4</f>
        <v>102.45</v>
      </c>
      <c r="N13" s="27">
        <f t="shared" si="38"/>
        <v>103.42500000000001</v>
      </c>
      <c r="O13" s="27">
        <f t="shared" si="38"/>
        <v>101.27500000000001</v>
      </c>
      <c r="P13" s="27">
        <f t="shared" si="38"/>
        <v>105.97499999999999</v>
      </c>
      <c r="Q13" s="27">
        <f t="shared" si="38"/>
        <v>106.10000000000001</v>
      </c>
      <c r="R13" s="9"/>
      <c r="S13" s="25" t="s">
        <v>34</v>
      </c>
      <c r="T13" s="27">
        <f>B68*0.5*(10/12)+B69*0.6*(10/12)+B70*0.1*(10/12)</f>
        <v>1617.4833333333336</v>
      </c>
      <c r="U13" s="23">
        <f t="shared" ref="U13:Y13" si="39">SUM(D65:D68)/4</f>
        <v>101.65</v>
      </c>
      <c r="V13" s="23">
        <f t="shared" si="39"/>
        <v>101.57499999999999</v>
      </c>
      <c r="W13" s="23">
        <f t="shared" si="39"/>
        <v>100.89999999999999</v>
      </c>
      <c r="X13" s="23">
        <f t="shared" si="39"/>
        <v>104.22499999999999</v>
      </c>
      <c r="Y13" s="23">
        <f t="shared" si="39"/>
        <v>104.72499999999999</v>
      </c>
      <c r="Z13" s="9"/>
      <c r="AA13" s="30" t="s">
        <v>97</v>
      </c>
      <c r="AB13" s="27">
        <f>B67*0.2*(10/12)+B68*0.6*(10/12)+B69*0.4*(10/12)</f>
        <v>1597.75</v>
      </c>
      <c r="AC13" s="33">
        <f t="shared" ref="AC13:AG13" si="40">SUM(D64:D67)/4</f>
        <v>101.35000000000001</v>
      </c>
      <c r="AD13" s="33">
        <f t="shared" si="40"/>
        <v>100.55</v>
      </c>
      <c r="AE13" s="33">
        <f t="shared" si="40"/>
        <v>100.675</v>
      </c>
      <c r="AF13" s="33">
        <f t="shared" si="40"/>
        <v>102.97500000000001</v>
      </c>
      <c r="AG13" s="33">
        <f t="shared" si="40"/>
        <v>103.75</v>
      </c>
      <c r="AH13" s="30"/>
      <c r="AI13" s="28">
        <v>2013</v>
      </c>
      <c r="AJ13" s="9">
        <f>1-SUM(AK13:AO13)</f>
        <v>0.626</v>
      </c>
      <c r="AK13" s="9">
        <v>0.193</v>
      </c>
      <c r="AL13" s="9">
        <v>8.1000000000000003E-2</v>
      </c>
      <c r="AM13" s="9">
        <v>0.06</v>
      </c>
      <c r="AN13" s="9">
        <v>0.03</v>
      </c>
      <c r="AO13" s="9">
        <v>0.01</v>
      </c>
      <c r="AP13" s="9"/>
      <c r="AQ13" s="25">
        <v>2013</v>
      </c>
      <c r="AR13" s="29">
        <f t="shared" si="17"/>
        <v>1.028462265579102</v>
      </c>
      <c r="AS13" s="29">
        <f t="shared" si="18"/>
        <v>1.0283825824694255</v>
      </c>
      <c r="AT13" s="29">
        <f>SQRT(AR13*AS13)</f>
        <v>1.0284224232525236</v>
      </c>
      <c r="AU13" s="29">
        <f>AU12*AT13</f>
        <v>1.3324465142311257</v>
      </c>
      <c r="AV13" s="9"/>
      <c r="AW13" s="25" t="s">
        <v>34</v>
      </c>
      <c r="AX13" s="29">
        <f t="shared" si="19"/>
        <v>1.0481086205571397</v>
      </c>
      <c r="AY13" s="29">
        <f>1/SUMPRODUCT(T35:Y35,AJ13:AO13)</f>
        <v>1.0475560602699576</v>
      </c>
      <c r="AZ13" s="29">
        <f t="shared" si="6"/>
        <v>1.0478323039903938</v>
      </c>
      <c r="BA13" s="45">
        <f t="shared" si="11"/>
        <v>1.3478707091740718</v>
      </c>
      <c r="BB13" s="34"/>
      <c r="BC13" s="30" t="s">
        <v>97</v>
      </c>
      <c r="BD13" s="34">
        <f t="shared" si="20"/>
        <v>1.0444316044932755</v>
      </c>
      <c r="BE13" s="34">
        <f t="shared" si="12"/>
        <v>1.0439579413772815</v>
      </c>
      <c r="BF13" s="34">
        <f t="shared" si="37"/>
        <v>1.0441947460776515</v>
      </c>
      <c r="BG13" s="34">
        <f t="shared" ref="BG13" si="41">BG12*BF13</f>
        <v>1.3444260692559495</v>
      </c>
      <c r="BH13" s="30"/>
      <c r="BI13" s="35">
        <v>2013</v>
      </c>
      <c r="BJ13" s="45">
        <f t="shared" si="25"/>
        <v>1.3550687911385202</v>
      </c>
      <c r="BK13" s="37"/>
      <c r="BL13" s="30" t="s">
        <v>97</v>
      </c>
      <c r="BM13" s="45">
        <f t="shared" si="21"/>
        <v>1.3349293385435519</v>
      </c>
      <c r="BN13" s="7"/>
      <c r="BO13" s="7"/>
      <c r="BP13" s="29"/>
    </row>
    <row r="14" spans="1:68">
      <c r="B14" s="20"/>
      <c r="C14" s="19">
        <v>36495</v>
      </c>
      <c r="D14" s="21">
        <v>65.900000000000006</v>
      </c>
      <c r="E14" s="15"/>
      <c r="F14" s="15"/>
      <c r="G14" s="15">
        <v>61.6</v>
      </c>
      <c r="H14" s="21"/>
      <c r="I14" s="5"/>
      <c r="J14" s="2"/>
      <c r="K14" s="25"/>
      <c r="L14" s="9"/>
      <c r="M14" s="9"/>
      <c r="N14" s="9"/>
      <c r="O14" s="9"/>
      <c r="P14" s="9"/>
      <c r="Q14" s="9"/>
      <c r="R14" s="9"/>
      <c r="S14" s="25"/>
      <c r="T14" s="9"/>
      <c r="U14" s="9"/>
      <c r="V14" s="9"/>
      <c r="W14" s="9"/>
      <c r="X14" s="9"/>
      <c r="Y14" s="9"/>
      <c r="Z14" s="9"/>
      <c r="AA14" s="30"/>
      <c r="AB14" s="30"/>
      <c r="AC14" s="30"/>
      <c r="AD14" s="30"/>
      <c r="AE14" s="30"/>
      <c r="AF14" s="30"/>
      <c r="AG14" s="30"/>
      <c r="AH14" s="30"/>
      <c r="AI14" s="25"/>
      <c r="AJ14" s="9"/>
      <c r="AK14" s="9"/>
      <c r="AL14" s="9"/>
      <c r="AM14" s="9"/>
      <c r="AN14" s="9"/>
      <c r="AO14" s="9"/>
      <c r="AP14" s="9"/>
      <c r="AQ14" s="25"/>
      <c r="AR14" s="9"/>
      <c r="AS14" s="9"/>
      <c r="AT14" s="9"/>
      <c r="AU14" s="9"/>
      <c r="AV14" s="9"/>
      <c r="AW14" s="25"/>
      <c r="AX14" s="9"/>
      <c r="AY14" s="9"/>
      <c r="AZ14" s="9"/>
      <c r="BA14" s="30"/>
      <c r="BB14" s="30"/>
      <c r="BC14" s="30"/>
      <c r="BD14" s="30"/>
      <c r="BE14" s="30"/>
      <c r="BF14" s="30"/>
      <c r="BG14" s="30"/>
      <c r="BH14" s="30"/>
      <c r="BI14" s="35"/>
      <c r="BJ14" s="37"/>
      <c r="BK14" s="37"/>
      <c r="BL14" s="37"/>
      <c r="BM14" s="7"/>
      <c r="BN14" s="7"/>
      <c r="BO14" s="7"/>
    </row>
    <row r="15" spans="1:68">
      <c r="B15" s="20"/>
      <c r="C15" s="19">
        <v>36586</v>
      </c>
      <c r="D15" s="21">
        <v>66.5</v>
      </c>
      <c r="E15" s="15"/>
      <c r="F15" s="15"/>
      <c r="G15" s="15">
        <v>62.2</v>
      </c>
      <c r="H15" s="21"/>
      <c r="I15" s="5"/>
      <c r="J15" s="3"/>
      <c r="K15" s="25"/>
      <c r="L15" s="8" t="s">
        <v>64</v>
      </c>
      <c r="M15" s="9"/>
      <c r="N15" s="9"/>
      <c r="O15" s="9"/>
      <c r="P15" s="9"/>
      <c r="Q15" s="9"/>
      <c r="R15" s="9"/>
      <c r="S15" s="25"/>
      <c r="T15" s="8" t="s">
        <v>64</v>
      </c>
      <c r="U15" s="9"/>
      <c r="V15" s="9"/>
      <c r="W15" s="9"/>
      <c r="X15" s="9"/>
      <c r="Y15" s="9"/>
      <c r="Z15" s="9"/>
      <c r="AA15" s="30"/>
      <c r="AB15" s="31" t="s">
        <v>64</v>
      </c>
      <c r="AC15" s="30"/>
      <c r="AD15" s="30"/>
      <c r="AE15" s="30"/>
      <c r="AF15" s="30"/>
      <c r="AG15" s="30"/>
      <c r="AH15" s="30"/>
      <c r="AV15" s="9"/>
      <c r="AW15" s="25"/>
      <c r="AX15" s="9"/>
      <c r="AY15" s="9"/>
      <c r="AZ15" s="9"/>
      <c r="BA15" s="30"/>
      <c r="BB15" s="30"/>
      <c r="BC15" s="30"/>
      <c r="BD15" s="30"/>
      <c r="BE15" s="30"/>
      <c r="BF15" s="30"/>
      <c r="BG15" s="30"/>
      <c r="BH15" s="30"/>
      <c r="BI15" s="35"/>
      <c r="BJ15" s="30"/>
      <c r="BK15" s="30"/>
      <c r="BL15" s="30"/>
      <c r="BM15" s="7"/>
      <c r="BN15" s="7"/>
      <c r="BO15" s="7"/>
    </row>
    <row r="16" spans="1:68">
      <c r="B16" s="20"/>
      <c r="C16" s="19">
        <v>36678</v>
      </c>
      <c r="D16" s="21">
        <v>67.8</v>
      </c>
      <c r="E16" s="15"/>
      <c r="F16" s="15"/>
      <c r="G16" s="15">
        <v>63.1</v>
      </c>
      <c r="H16" s="21"/>
      <c r="I16" s="5"/>
      <c r="J16" s="3"/>
      <c r="K16" s="25"/>
      <c r="L16" s="39" t="s">
        <v>35</v>
      </c>
      <c r="M16" s="39" t="s">
        <v>63</v>
      </c>
      <c r="N16" s="39" t="s">
        <v>36</v>
      </c>
      <c r="O16" s="39" t="s">
        <v>37</v>
      </c>
      <c r="P16" s="39" t="s">
        <v>38</v>
      </c>
      <c r="Q16" s="39" t="s">
        <v>39</v>
      </c>
      <c r="R16" s="9"/>
      <c r="S16" s="25"/>
      <c r="T16" s="39" t="s">
        <v>35</v>
      </c>
      <c r="U16" s="39" t="s">
        <v>63</v>
      </c>
      <c r="V16" s="39" t="s">
        <v>36</v>
      </c>
      <c r="W16" s="39" t="s">
        <v>37</v>
      </c>
      <c r="X16" s="39" t="s">
        <v>38</v>
      </c>
      <c r="Y16" s="39" t="s">
        <v>39</v>
      </c>
      <c r="Z16" s="9"/>
      <c r="AA16" s="30"/>
      <c r="AB16" s="38" t="s">
        <v>35</v>
      </c>
      <c r="AC16" s="38" t="s">
        <v>63</v>
      </c>
      <c r="AD16" s="38" t="s">
        <v>36</v>
      </c>
      <c r="AE16" s="38" t="s">
        <v>37</v>
      </c>
      <c r="AF16" s="38" t="s">
        <v>38</v>
      </c>
      <c r="AG16" s="38" t="s">
        <v>39</v>
      </c>
      <c r="AH16" s="30"/>
      <c r="AJ16" s="25"/>
      <c r="AK16" s="8"/>
      <c r="AL16" s="9"/>
      <c r="AM16" s="9"/>
      <c r="AN16" s="9"/>
      <c r="AO16" s="9"/>
      <c r="AP16" s="9"/>
      <c r="AQ16" s="9"/>
      <c r="AR16" s="25"/>
      <c r="AS16" s="8"/>
      <c r="AT16" s="9"/>
      <c r="AU16" s="9"/>
      <c r="AV16" s="9"/>
      <c r="AW16" s="25"/>
      <c r="AY16" s="8"/>
      <c r="AZ16" s="9"/>
      <c r="BA16" s="9"/>
      <c r="BB16" s="9"/>
      <c r="BC16" s="9"/>
      <c r="BD16" s="9"/>
      <c r="BE16" s="9"/>
      <c r="BF16" s="9"/>
      <c r="BG16" s="9"/>
      <c r="BH16" s="9"/>
      <c r="BI16" s="25"/>
      <c r="BJ16" s="9"/>
      <c r="BK16" s="9"/>
      <c r="BL16" s="9"/>
    </row>
    <row r="17" spans="2:64">
      <c r="B17" s="20"/>
      <c r="C17" s="19">
        <v>36770</v>
      </c>
      <c r="D17" s="21">
        <v>69</v>
      </c>
      <c r="E17" s="15"/>
      <c r="F17" s="15"/>
      <c r="G17" s="15">
        <v>64.2</v>
      </c>
      <c r="H17" s="21"/>
      <c r="I17" s="5"/>
      <c r="J17" s="3"/>
      <c r="K17" s="28">
        <v>2006</v>
      </c>
      <c r="L17" s="29">
        <f>L13/L13</f>
        <v>1</v>
      </c>
      <c r="M17" s="29">
        <f t="shared" ref="M17:P17" si="42">M6/M6</f>
        <v>1</v>
      </c>
      <c r="N17" s="29">
        <f t="shared" si="42"/>
        <v>1</v>
      </c>
      <c r="O17" s="29">
        <f t="shared" si="42"/>
        <v>1</v>
      </c>
      <c r="P17" s="29">
        <f t="shared" si="42"/>
        <v>1</v>
      </c>
      <c r="Q17" s="29">
        <f>Q6/Q6</f>
        <v>1</v>
      </c>
      <c r="R17" s="9"/>
      <c r="S17" s="25" t="s">
        <v>27</v>
      </c>
      <c r="T17" s="29">
        <f>T6/T6</f>
        <v>1</v>
      </c>
      <c r="U17" s="29">
        <f t="shared" ref="U17:Y17" si="43">U6/U6</f>
        <v>1</v>
      </c>
      <c r="V17" s="29">
        <f t="shared" si="43"/>
        <v>1</v>
      </c>
      <c r="W17" s="29">
        <f t="shared" si="43"/>
        <v>1</v>
      </c>
      <c r="X17" s="29">
        <f t="shared" si="43"/>
        <v>1</v>
      </c>
      <c r="Y17" s="29">
        <f t="shared" si="43"/>
        <v>1</v>
      </c>
      <c r="Z17" s="9"/>
      <c r="AA17" s="30" t="s">
        <v>90</v>
      </c>
      <c r="AB17" s="34">
        <f>AB6/AB6</f>
        <v>1</v>
      </c>
      <c r="AC17" s="34">
        <f t="shared" ref="AC17:AG17" si="44">AC6/AC6</f>
        <v>1</v>
      </c>
      <c r="AD17" s="34">
        <f t="shared" si="44"/>
        <v>1</v>
      </c>
      <c r="AE17" s="34">
        <f t="shared" si="44"/>
        <v>1</v>
      </c>
      <c r="AF17" s="34">
        <f t="shared" si="44"/>
        <v>1</v>
      </c>
      <c r="AG17" s="34">
        <f t="shared" si="44"/>
        <v>1</v>
      </c>
      <c r="AH17" s="30"/>
      <c r="AJ17" s="25"/>
      <c r="AK17" s="9"/>
      <c r="AL17" s="9"/>
      <c r="AM17" s="9"/>
      <c r="AN17" s="9"/>
      <c r="AO17" s="9"/>
      <c r="AP17" s="9"/>
      <c r="AQ17" s="9"/>
      <c r="AR17" s="25"/>
      <c r="AS17" s="9"/>
      <c r="AT17" s="9"/>
      <c r="AU17" s="9"/>
      <c r="AV17" s="9"/>
      <c r="AW17" s="25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25"/>
      <c r="BJ17" s="9"/>
      <c r="BK17" s="9"/>
      <c r="BL17" s="9"/>
    </row>
    <row r="18" spans="2:64">
      <c r="B18" s="20"/>
      <c r="C18" s="19">
        <v>36861</v>
      </c>
      <c r="D18" s="21">
        <v>70.099999999999994</v>
      </c>
      <c r="E18" s="15"/>
      <c r="F18" s="15"/>
      <c r="G18" s="15">
        <v>64.7</v>
      </c>
      <c r="H18" s="21"/>
      <c r="I18" s="5"/>
      <c r="J18" s="5"/>
      <c r="K18" s="28">
        <v>2007</v>
      </c>
      <c r="L18" s="29">
        <f>L7/L6</f>
        <v>1.0387614577662689</v>
      </c>
      <c r="M18" s="29">
        <f>M7/M6</f>
        <v>1.0476758045292014</v>
      </c>
      <c r="N18" s="29">
        <f t="shared" ref="L18:Q24" si="45">N7/N6</f>
        <v>0.98987341772151893</v>
      </c>
      <c r="O18" s="29">
        <f t="shared" si="45"/>
        <v>1.0461401952085181</v>
      </c>
      <c r="P18" s="29">
        <f t="shared" si="45"/>
        <v>1.045643153526971</v>
      </c>
      <c r="Q18" s="29">
        <f t="shared" si="45"/>
        <v>1.0333027803238619</v>
      </c>
      <c r="R18" s="9"/>
      <c r="S18" s="25" t="s">
        <v>28</v>
      </c>
      <c r="T18" s="29">
        <f>T7/T6</f>
        <v>1.0344089709369082</v>
      </c>
      <c r="U18" s="29">
        <f t="shared" ref="T18:Y24" si="46">U7/U6</f>
        <v>1.0565631724561944</v>
      </c>
      <c r="V18" s="29">
        <f t="shared" si="46"/>
        <v>0.99543610547667338</v>
      </c>
      <c r="W18" s="29">
        <f t="shared" si="46"/>
        <v>1.0525838621940165</v>
      </c>
      <c r="X18" s="29">
        <f t="shared" si="46"/>
        <v>1.0460745680509247</v>
      </c>
      <c r="Y18" s="29">
        <f t="shared" si="46"/>
        <v>1.051919446192574</v>
      </c>
      <c r="Z18" s="9"/>
      <c r="AA18" s="30" t="s">
        <v>91</v>
      </c>
      <c r="AB18" s="34">
        <f>AB7/AB6</f>
        <v>1.0277303881955047</v>
      </c>
      <c r="AC18" s="34">
        <f t="shared" ref="AC18:AG18" si="47">AC7/AC6</f>
        <v>1.0644959298685035</v>
      </c>
      <c r="AD18" s="34">
        <f t="shared" si="47"/>
        <v>1.0048518896833503</v>
      </c>
      <c r="AE18" s="34">
        <f t="shared" si="47"/>
        <v>1.0412371134020619</v>
      </c>
      <c r="AF18" s="34">
        <f t="shared" si="47"/>
        <v>1.0491400491400491</v>
      </c>
      <c r="AG18" s="34">
        <f t="shared" si="47"/>
        <v>1.0608</v>
      </c>
      <c r="AH18" s="30"/>
      <c r="AJ18" s="25"/>
      <c r="AK18" s="10"/>
      <c r="AL18" s="10"/>
      <c r="AM18" s="10"/>
      <c r="AN18" s="10"/>
      <c r="AO18" s="10"/>
      <c r="AP18" s="10"/>
      <c r="AQ18" s="9"/>
      <c r="AR18" s="25"/>
      <c r="AS18" s="9"/>
      <c r="AT18" s="9"/>
      <c r="AU18" s="9"/>
      <c r="AV18" s="9"/>
      <c r="AW18" s="25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25"/>
      <c r="BJ18" s="9"/>
      <c r="BK18" s="9"/>
      <c r="BL18" s="9"/>
    </row>
    <row r="19" spans="2:64">
      <c r="B19" s="20"/>
      <c r="C19" s="19">
        <v>36951</v>
      </c>
      <c r="D19" s="21">
        <v>69.400000000000006</v>
      </c>
      <c r="E19" s="15"/>
      <c r="F19" s="15"/>
      <c r="G19" s="15">
        <v>65.2</v>
      </c>
      <c r="H19" s="21"/>
      <c r="I19" s="5"/>
      <c r="J19" s="5"/>
      <c r="K19" s="28">
        <v>2008</v>
      </c>
      <c r="L19" s="29">
        <f>L8/L7</f>
        <v>1.0435401514132137</v>
      </c>
      <c r="M19" s="29">
        <f t="shared" si="45"/>
        <v>1.0722411831626848</v>
      </c>
      <c r="N19" s="29">
        <f t="shared" si="45"/>
        <v>1.0007672634271101</v>
      </c>
      <c r="O19" s="29">
        <f t="shared" si="45"/>
        <v>1.0432569974554708</v>
      </c>
      <c r="P19" s="29">
        <f t="shared" si="45"/>
        <v>1.0325963718820863</v>
      </c>
      <c r="Q19" s="29">
        <f>Q8/Q7</f>
        <v>1.0366646954464815</v>
      </c>
      <c r="R19" s="9"/>
      <c r="S19" s="25" t="s">
        <v>29</v>
      </c>
      <c r="T19" s="29">
        <f t="shared" si="46"/>
        <v>1.0317002674124423</v>
      </c>
      <c r="U19" s="29">
        <f t="shared" si="46"/>
        <v>1.0555717195228393</v>
      </c>
      <c r="V19" s="29">
        <f t="shared" si="46"/>
        <v>0.99363219561895078</v>
      </c>
      <c r="W19" s="29">
        <f t="shared" si="46"/>
        <v>1.0364628194085559</v>
      </c>
      <c r="X19" s="29">
        <f t="shared" si="46"/>
        <v>1.0373804694291509</v>
      </c>
      <c r="Y19" s="29">
        <f>Y8/Y7</f>
        <v>1.0305115166018546</v>
      </c>
      <c r="Z19" s="9"/>
      <c r="AA19" s="30" t="s">
        <v>92</v>
      </c>
      <c r="AB19" s="34">
        <f t="shared" ref="AB19:AG24" si="48">AB8/AB7</f>
        <v>1.0335347651983982</v>
      </c>
      <c r="AC19" s="34">
        <f t="shared" si="48"/>
        <v>1.0494117647058825</v>
      </c>
      <c r="AD19" s="34">
        <f t="shared" si="48"/>
        <v>0.99288437102922511</v>
      </c>
      <c r="AE19" s="34">
        <f t="shared" si="48"/>
        <v>1.0401863715783342</v>
      </c>
      <c r="AF19" s="34">
        <f t="shared" si="48"/>
        <v>1.040983606557377</v>
      </c>
      <c r="AG19" s="34">
        <f>AG8/AG7</f>
        <v>1.0298642533936651</v>
      </c>
      <c r="AH19" s="30"/>
      <c r="AJ19" s="25"/>
      <c r="AK19" s="6"/>
      <c r="AL19" s="6"/>
      <c r="AM19" s="6"/>
      <c r="AN19" s="6"/>
      <c r="AO19" s="6"/>
      <c r="AP19" s="6"/>
      <c r="AQ19" s="9"/>
      <c r="AR19" s="25"/>
      <c r="AS19" s="26"/>
      <c r="AT19" s="9"/>
      <c r="AU19" s="9"/>
      <c r="AV19" s="9"/>
      <c r="AW19" s="25"/>
      <c r="AY19" s="26"/>
      <c r="AZ19" s="9"/>
      <c r="BA19" s="9"/>
      <c r="BB19" s="9"/>
      <c r="BC19" s="9"/>
      <c r="BD19" s="9"/>
      <c r="BE19" s="9"/>
      <c r="BF19" s="9"/>
      <c r="BG19" s="9"/>
      <c r="BH19" s="9"/>
      <c r="BI19" s="25"/>
      <c r="BJ19" s="9"/>
      <c r="BK19" s="9"/>
      <c r="BL19" s="9"/>
    </row>
    <row r="20" spans="2:64">
      <c r="B20" s="20"/>
      <c r="C20" s="19">
        <v>37043</v>
      </c>
      <c r="D20" s="21">
        <v>70.8</v>
      </c>
      <c r="E20" s="15"/>
      <c r="F20" s="15"/>
      <c r="G20" s="15">
        <v>65.5</v>
      </c>
      <c r="H20" s="21"/>
      <c r="I20" s="5"/>
      <c r="J20" s="5"/>
      <c r="K20" s="28">
        <v>2009</v>
      </c>
      <c r="L20" s="29">
        <f>L9/L8</f>
        <v>1.0712652102802152</v>
      </c>
      <c r="M20" s="29">
        <f t="shared" si="45"/>
        <v>0.98541114058355439</v>
      </c>
      <c r="N20" s="29">
        <f t="shared" si="45"/>
        <v>0.9907998977766419</v>
      </c>
      <c r="O20" s="29">
        <f>O9/O8</f>
        <v>1.0265582655826557</v>
      </c>
      <c r="P20" s="29">
        <f t="shared" si="45"/>
        <v>1.0304693933571232</v>
      </c>
      <c r="Q20" s="29">
        <f>Q9/Q8</f>
        <v>1.047347404449515</v>
      </c>
      <c r="R20" s="9"/>
      <c r="S20" s="25" t="s">
        <v>30</v>
      </c>
      <c r="T20" s="29">
        <f t="shared" si="46"/>
        <v>1.0644706046739092</v>
      </c>
      <c r="U20" s="29">
        <f t="shared" si="46"/>
        <v>1.0457552370452041</v>
      </c>
      <c r="V20" s="29">
        <f t="shared" si="46"/>
        <v>1.0035888233786208</v>
      </c>
      <c r="W20" s="29">
        <f t="shared" si="46"/>
        <v>1.0360110803324101</v>
      </c>
      <c r="X20" s="29">
        <f t="shared" si="46"/>
        <v>1.0435754189944133</v>
      </c>
      <c r="Y20" s="29">
        <f t="shared" si="46"/>
        <v>1.0426705370101597</v>
      </c>
      <c r="Z20" s="9"/>
      <c r="AA20" s="30" t="s">
        <v>93</v>
      </c>
      <c r="AB20" s="34">
        <f t="shared" si="48"/>
        <v>1.0555665135675842</v>
      </c>
      <c r="AC20" s="34">
        <f t="shared" si="48"/>
        <v>1.0644618834080717</v>
      </c>
      <c r="AD20" s="34">
        <f t="shared" si="48"/>
        <v>1.0025595085743535</v>
      </c>
      <c r="AE20" s="34">
        <f t="shared" si="48"/>
        <v>1.04003359462486</v>
      </c>
      <c r="AF20" s="34">
        <f t="shared" si="48"/>
        <v>1.0371203599550054</v>
      </c>
      <c r="AG20" s="34">
        <f t="shared" si="48"/>
        <v>1.0398359695371999</v>
      </c>
      <c r="AH20" s="30"/>
      <c r="AJ20" s="25"/>
      <c r="AK20" s="27"/>
      <c r="AL20" s="27"/>
      <c r="AM20" s="27"/>
      <c r="AN20" s="27"/>
      <c r="AO20" s="27"/>
      <c r="AP20" s="27"/>
      <c r="AQ20" s="9"/>
      <c r="AR20" s="25"/>
      <c r="AS20" s="9"/>
      <c r="AT20" s="9"/>
      <c r="AU20" s="9"/>
      <c r="AV20" s="9"/>
      <c r="AW20" s="25"/>
      <c r="AZ20" s="9"/>
      <c r="BA20" s="9"/>
      <c r="BB20" s="9"/>
      <c r="BC20" s="9"/>
      <c r="BD20" s="9"/>
      <c r="BE20" s="9"/>
      <c r="BF20" s="9"/>
      <c r="BG20" s="9"/>
      <c r="BH20" s="9"/>
      <c r="BI20" s="25"/>
      <c r="BJ20" s="9"/>
      <c r="BK20" s="9"/>
      <c r="BL20" s="9"/>
    </row>
    <row r="21" spans="2:64">
      <c r="B21" s="20"/>
      <c r="C21" s="19">
        <v>37135</v>
      </c>
      <c r="D21" s="21">
        <v>71.400000000000006</v>
      </c>
      <c r="E21" s="21">
        <v>92.3</v>
      </c>
      <c r="F21" s="21">
        <v>74.099999999999994</v>
      </c>
      <c r="G21" s="21">
        <v>67.400000000000006</v>
      </c>
      <c r="H21" s="21">
        <v>66.2</v>
      </c>
      <c r="I21" s="5"/>
      <c r="J21" s="5"/>
      <c r="K21" s="28">
        <v>2010</v>
      </c>
      <c r="L21" s="29">
        <f>L10/L9</f>
        <v>1.0907052175455494</v>
      </c>
      <c r="M21" s="29">
        <f t="shared" si="45"/>
        <v>1.0169582772543742</v>
      </c>
      <c r="N21" s="29">
        <f t="shared" si="45"/>
        <v>1.0136703636832602</v>
      </c>
      <c r="O21" s="29">
        <f t="shared" si="45"/>
        <v>1.0087117212249208</v>
      </c>
      <c r="P21" s="29">
        <f t="shared" si="45"/>
        <v>1.0167820990942993</v>
      </c>
      <c r="Q21" s="29">
        <f>Q10/Q9</f>
        <v>1.0400326797385622</v>
      </c>
      <c r="R21" s="9"/>
      <c r="S21" s="25" t="s">
        <v>31</v>
      </c>
      <c r="T21" s="29">
        <f t="shared" si="46"/>
        <v>1.0835110886501318</v>
      </c>
      <c r="U21" s="29">
        <f t="shared" si="46"/>
        <v>0.97996837111228263</v>
      </c>
      <c r="V21" s="29">
        <f t="shared" si="46"/>
        <v>0.99335887611749674</v>
      </c>
      <c r="W21" s="29">
        <f t="shared" si="46"/>
        <v>1.0189839572192512</v>
      </c>
      <c r="X21" s="29">
        <f t="shared" si="46"/>
        <v>1.0077623126338331</v>
      </c>
      <c r="Y21" s="29">
        <f>Y10/Y9</f>
        <v>1.040367483296214</v>
      </c>
      <c r="Z21" s="9"/>
      <c r="AA21" s="30" t="s">
        <v>94</v>
      </c>
      <c r="AB21" s="34">
        <f t="shared" si="48"/>
        <v>1.0775473158751767</v>
      </c>
      <c r="AC21" s="34">
        <f t="shared" si="48"/>
        <v>0.976303317535545</v>
      </c>
      <c r="AD21" s="34">
        <f t="shared" si="48"/>
        <v>0.98672453408220584</v>
      </c>
      <c r="AE21" s="34">
        <f t="shared" si="48"/>
        <v>1.0226110363391654</v>
      </c>
      <c r="AF21" s="34">
        <f t="shared" si="48"/>
        <v>1.0184381778741867</v>
      </c>
      <c r="AG21" s="34">
        <f>AG10/AG9</f>
        <v>1.0430985915492959</v>
      </c>
      <c r="AH21" s="30"/>
      <c r="AJ21" s="25"/>
      <c r="AK21" s="27"/>
      <c r="AL21" s="27"/>
      <c r="AM21" s="27"/>
      <c r="AN21" s="27"/>
      <c r="AO21" s="27"/>
      <c r="AP21" s="27"/>
      <c r="AQ21" s="9"/>
      <c r="AR21" s="25"/>
      <c r="AS21" s="29"/>
      <c r="AT21" s="29"/>
      <c r="AU21" s="29"/>
      <c r="AV21" s="29"/>
      <c r="AW21" s="25"/>
      <c r="AX21" s="25"/>
      <c r="AY21" s="29"/>
      <c r="AZ21" s="9"/>
      <c r="BA21" s="9"/>
      <c r="BB21" s="9"/>
      <c r="BC21" s="9"/>
      <c r="BD21" s="9"/>
      <c r="BE21" s="9"/>
      <c r="BF21" s="9"/>
      <c r="BG21" s="9"/>
      <c r="BH21" s="9"/>
      <c r="BI21" s="25"/>
      <c r="BJ21" s="9"/>
      <c r="BK21" s="9"/>
      <c r="BL21" s="9"/>
    </row>
    <row r="22" spans="2:64">
      <c r="B22" s="20"/>
      <c r="C22" s="19">
        <v>37226</v>
      </c>
      <c r="D22" s="21">
        <v>71.5</v>
      </c>
      <c r="E22" s="21">
        <v>92.6</v>
      </c>
      <c r="F22" s="21">
        <v>74.400000000000006</v>
      </c>
      <c r="G22" s="21">
        <v>67.8</v>
      </c>
      <c r="H22" s="21">
        <v>67.5</v>
      </c>
      <c r="I22" s="5"/>
      <c r="J22" s="5"/>
      <c r="K22" s="28">
        <v>2011</v>
      </c>
      <c r="L22" s="29">
        <f t="shared" si="45"/>
        <v>1.0466689899517916</v>
      </c>
      <c r="M22" s="29">
        <f t="shared" si="45"/>
        <v>1.0492323980942297</v>
      </c>
      <c r="N22" s="29">
        <f t="shared" si="45"/>
        <v>1.0122137404580154</v>
      </c>
      <c r="O22" s="29">
        <f t="shared" si="45"/>
        <v>1.0282648521329496</v>
      </c>
      <c r="P22" s="29">
        <f t="shared" si="45"/>
        <v>1.03248624574273</v>
      </c>
      <c r="Q22" s="29">
        <f t="shared" si="45"/>
        <v>1.0295888976171772</v>
      </c>
      <c r="R22" s="9"/>
      <c r="S22" s="25" t="s">
        <v>32</v>
      </c>
      <c r="T22" s="29">
        <f t="shared" si="46"/>
        <v>1.0762870486470768</v>
      </c>
      <c r="U22" s="29">
        <f t="shared" si="46"/>
        <v>1.0424959655728887</v>
      </c>
      <c r="V22" s="29">
        <f t="shared" si="46"/>
        <v>1.0149138596040113</v>
      </c>
      <c r="W22" s="29">
        <f t="shared" si="46"/>
        <v>1.0112831277879821</v>
      </c>
      <c r="X22" s="29">
        <f t="shared" si="46"/>
        <v>1.0286852589641433</v>
      </c>
      <c r="Y22" s="29">
        <f t="shared" si="46"/>
        <v>1.0382659887610381</v>
      </c>
      <c r="Z22" s="9"/>
      <c r="AA22" s="30" t="s">
        <v>95</v>
      </c>
      <c r="AB22" s="34">
        <f t="shared" si="48"/>
        <v>1.0850344349204777</v>
      </c>
      <c r="AC22" s="34">
        <f t="shared" si="48"/>
        <v>1.0304746494066883</v>
      </c>
      <c r="AD22" s="34">
        <f t="shared" si="48"/>
        <v>1.0219922380336353</v>
      </c>
      <c r="AE22" s="34">
        <f t="shared" si="48"/>
        <v>1.0100026322716504</v>
      </c>
      <c r="AF22" s="34">
        <f t="shared" si="48"/>
        <v>1.0244941427050054</v>
      </c>
      <c r="AG22" s="34">
        <f t="shared" si="48"/>
        <v>1.0413178503915743</v>
      </c>
      <c r="AH22" s="30"/>
      <c r="AJ22" s="25"/>
      <c r="AK22" s="27"/>
      <c r="AL22" s="27"/>
      <c r="AM22" s="27"/>
      <c r="AN22" s="27"/>
      <c r="AO22" s="27"/>
      <c r="AP22" s="27"/>
      <c r="AQ22" s="9"/>
      <c r="AR22" s="25"/>
      <c r="AS22" s="29"/>
      <c r="AT22" s="29"/>
      <c r="AU22" s="29"/>
      <c r="AV22" s="29"/>
      <c r="AW22" s="25"/>
      <c r="AX22" s="25"/>
      <c r="AY22" s="29"/>
      <c r="AZ22" s="9"/>
      <c r="BA22" s="9"/>
      <c r="BB22" s="9"/>
      <c r="BC22" s="9"/>
      <c r="BD22" s="9"/>
      <c r="BE22" s="9"/>
      <c r="BF22" s="9"/>
      <c r="BG22" s="9"/>
      <c r="BH22" s="9"/>
      <c r="BI22" s="25"/>
      <c r="BJ22" s="9"/>
      <c r="BK22" s="9"/>
      <c r="BL22" s="9"/>
    </row>
    <row r="23" spans="2:64">
      <c r="B23" s="20"/>
      <c r="C23" s="19">
        <v>37316</v>
      </c>
      <c r="D23" s="21">
        <v>71.2</v>
      </c>
      <c r="E23" s="21">
        <v>92.5</v>
      </c>
      <c r="F23" s="21">
        <v>75</v>
      </c>
      <c r="G23" s="21">
        <v>68.3</v>
      </c>
      <c r="H23" s="21">
        <v>68.400000000000006</v>
      </c>
      <c r="I23" s="5"/>
      <c r="J23" s="5"/>
      <c r="K23" s="28">
        <v>2012</v>
      </c>
      <c r="L23" s="29">
        <f t="shared" si="45"/>
        <v>1.0450264975999559</v>
      </c>
      <c r="M23" s="29">
        <f t="shared" si="45"/>
        <v>1.0184157416750756</v>
      </c>
      <c r="N23" s="29">
        <f t="shared" si="45"/>
        <v>1.0047762694821518</v>
      </c>
      <c r="O23" s="29">
        <f t="shared" si="45"/>
        <v>1.0231611096971238</v>
      </c>
      <c r="P23" s="29">
        <f t="shared" si="45"/>
        <v>1.0350164932758181</v>
      </c>
      <c r="Q23" s="29">
        <f>Q12/Q11</f>
        <v>1.0427263479145474</v>
      </c>
      <c r="R23" s="9"/>
      <c r="S23" s="25" t="s">
        <v>33</v>
      </c>
      <c r="T23" s="29">
        <f t="shared" si="46"/>
        <v>1.0247128280457674</v>
      </c>
      <c r="U23" s="29">
        <f t="shared" si="46"/>
        <v>1.0319917440660473</v>
      </c>
      <c r="V23" s="29">
        <f t="shared" si="46"/>
        <v>1.0131745629592095</v>
      </c>
      <c r="W23" s="29">
        <f t="shared" si="46"/>
        <v>1.0378827192527245</v>
      </c>
      <c r="X23" s="29">
        <f t="shared" si="46"/>
        <v>1.0327911179963853</v>
      </c>
      <c r="Y23" s="29">
        <f>Y12/Y11</f>
        <v>1.0309278350515463</v>
      </c>
      <c r="Z23" s="9"/>
      <c r="AA23" s="30" t="s">
        <v>96</v>
      </c>
      <c r="AB23" s="34">
        <f t="shared" si="48"/>
        <v>1.0314965124376405</v>
      </c>
      <c r="AC23" s="34">
        <f t="shared" si="48"/>
        <v>1.0439675477623658</v>
      </c>
      <c r="AD23" s="34">
        <f t="shared" si="48"/>
        <v>1.0106329113924051</v>
      </c>
      <c r="AE23" s="34">
        <f t="shared" si="48"/>
        <v>1.033880635913474</v>
      </c>
      <c r="AF23" s="34">
        <f t="shared" si="48"/>
        <v>1.0322245322245323</v>
      </c>
      <c r="AG23" s="34">
        <f>AG12/AG11</f>
        <v>1.0256742738589211</v>
      </c>
      <c r="AH23" s="30"/>
      <c r="AJ23" s="25"/>
      <c r="AK23" s="27"/>
      <c r="AL23" s="27"/>
      <c r="AM23" s="27"/>
      <c r="AN23" s="27"/>
      <c r="AO23" s="27"/>
      <c r="AP23" s="27"/>
      <c r="AQ23" s="9"/>
      <c r="AR23" s="25"/>
      <c r="AS23" s="29"/>
      <c r="AT23" s="29"/>
      <c r="AU23" s="29"/>
      <c r="AV23" s="29"/>
      <c r="AW23" s="25"/>
      <c r="AX23" s="25"/>
      <c r="AY23" s="29"/>
      <c r="AZ23" s="9"/>
      <c r="BA23" s="9"/>
      <c r="BB23" s="9"/>
      <c r="BC23" s="9"/>
      <c r="BD23" s="9"/>
      <c r="BE23" s="9"/>
      <c r="BF23" s="9"/>
      <c r="BG23" s="9"/>
      <c r="BH23" s="9"/>
      <c r="BI23" s="25"/>
      <c r="BJ23" s="9"/>
      <c r="BK23" s="9"/>
      <c r="BL23" s="9"/>
    </row>
    <row r="24" spans="2:64">
      <c r="B24" s="20"/>
      <c r="C24" s="19">
        <v>37408</v>
      </c>
      <c r="D24" s="21">
        <v>71.5</v>
      </c>
      <c r="E24" s="21">
        <v>91.6</v>
      </c>
      <c r="F24" s="21">
        <v>75.2</v>
      </c>
      <c r="G24" s="21">
        <v>69.2</v>
      </c>
      <c r="H24" s="21">
        <v>68.5</v>
      </c>
      <c r="I24" s="5"/>
      <c r="J24" s="5"/>
      <c r="K24" s="28">
        <v>2013</v>
      </c>
      <c r="L24" s="29">
        <f>L13/L12</f>
        <v>1.033096163231731</v>
      </c>
      <c r="M24" s="29">
        <f>M13/M12</f>
        <v>1.015110230369086</v>
      </c>
      <c r="N24" s="29">
        <f t="shared" si="45"/>
        <v>1.0350262697022767</v>
      </c>
      <c r="O24" s="29">
        <f t="shared" si="45"/>
        <v>1.0077114427860696</v>
      </c>
      <c r="P24" s="29">
        <f t="shared" si="45"/>
        <v>1.0392253003187055</v>
      </c>
      <c r="Q24" s="29">
        <f t="shared" si="45"/>
        <v>1.0351219512195122</v>
      </c>
      <c r="R24" s="9"/>
      <c r="S24" s="25" t="s">
        <v>34</v>
      </c>
      <c r="T24" s="29">
        <f t="shared" si="46"/>
        <v>1.0660507930928425</v>
      </c>
      <c r="U24" s="29">
        <f t="shared" si="46"/>
        <v>1.0165</v>
      </c>
      <c r="V24" s="29">
        <f t="shared" si="46"/>
        <v>1.01600400100025</v>
      </c>
      <c r="W24" s="29">
        <f t="shared" si="46"/>
        <v>1.0089999999999999</v>
      </c>
      <c r="X24" s="29">
        <f t="shared" si="46"/>
        <v>1.0422499999999999</v>
      </c>
      <c r="Y24" s="29">
        <f t="shared" si="46"/>
        <v>1.04725</v>
      </c>
      <c r="Z24" s="9"/>
      <c r="AA24" s="30" t="s">
        <v>97</v>
      </c>
      <c r="AB24" s="34">
        <f t="shared" si="48"/>
        <v>1.060969941121785</v>
      </c>
      <c r="AC24" s="34">
        <f t="shared" si="48"/>
        <v>1.0162948107295062</v>
      </c>
      <c r="AD24" s="34">
        <f t="shared" si="48"/>
        <v>1.0075150300601203</v>
      </c>
      <c r="AE24" s="34">
        <f t="shared" si="48"/>
        <v>1.0151247794303</v>
      </c>
      <c r="AF24" s="34">
        <f t="shared" si="48"/>
        <v>1.0370090634441089</v>
      </c>
      <c r="AG24" s="34">
        <f t="shared" si="48"/>
        <v>1.0493046776232617</v>
      </c>
      <c r="AH24" s="30"/>
      <c r="AJ24" s="25"/>
      <c r="AK24" s="27"/>
      <c r="AL24" s="27"/>
      <c r="AM24" s="27"/>
      <c r="AN24" s="27"/>
      <c r="AO24" s="27"/>
      <c r="AP24" s="27"/>
      <c r="AQ24" s="9"/>
      <c r="AR24" s="25"/>
      <c r="AS24" s="29"/>
      <c r="AT24" s="29"/>
      <c r="AU24" s="29"/>
      <c r="AV24" s="29"/>
      <c r="AW24" s="25"/>
      <c r="AX24" s="25"/>
      <c r="AY24" s="29"/>
      <c r="AZ24" s="9"/>
      <c r="BA24" s="9"/>
      <c r="BB24" s="9"/>
      <c r="BC24" s="9"/>
      <c r="BD24" s="9"/>
      <c r="BE24" s="9"/>
      <c r="BF24" s="9"/>
      <c r="BG24" s="9"/>
      <c r="BH24" s="9"/>
      <c r="BI24" s="25"/>
      <c r="BJ24" s="9"/>
      <c r="BK24" s="9"/>
      <c r="BL24" s="9"/>
    </row>
    <row r="25" spans="2:64">
      <c r="B25" s="20"/>
      <c r="C25" s="19">
        <v>37500</v>
      </c>
      <c r="D25" s="21">
        <v>71.5</v>
      </c>
      <c r="E25" s="21">
        <v>91.8</v>
      </c>
      <c r="F25" s="21">
        <v>75.900000000000006</v>
      </c>
      <c r="G25" s="21">
        <v>70.400000000000006</v>
      </c>
      <c r="H25" s="21">
        <v>69.099999999999994</v>
      </c>
      <c r="I25" s="5"/>
      <c r="J25" s="5"/>
      <c r="K25" s="25"/>
      <c r="L25" s="9"/>
      <c r="M25" s="9"/>
      <c r="N25" s="9"/>
      <c r="O25" s="9"/>
      <c r="P25" s="9"/>
      <c r="Q25" s="9"/>
      <c r="R25" s="9"/>
      <c r="S25" s="25"/>
      <c r="T25" s="9"/>
      <c r="U25" s="9"/>
      <c r="V25" s="9"/>
      <c r="W25" s="9"/>
      <c r="X25" s="9"/>
      <c r="Y25" s="9"/>
      <c r="Z25" s="9"/>
      <c r="AA25" s="30"/>
      <c r="AB25" s="30"/>
      <c r="AC25" s="30"/>
      <c r="AD25" s="30"/>
      <c r="AE25" s="30"/>
      <c r="AF25" s="30"/>
      <c r="AG25" s="30"/>
      <c r="AH25" s="30"/>
      <c r="AJ25" s="25"/>
      <c r="AK25" s="27"/>
      <c r="AL25" s="27"/>
      <c r="AM25" s="27"/>
      <c r="AN25" s="27"/>
      <c r="AO25" s="27"/>
      <c r="AP25" s="27"/>
      <c r="AQ25" s="9"/>
      <c r="AR25" s="25"/>
      <c r="AS25" s="29"/>
      <c r="AT25" s="29"/>
      <c r="AU25" s="29"/>
      <c r="AV25" s="29"/>
      <c r="AW25" s="25"/>
      <c r="AX25" s="25"/>
      <c r="AY25" s="29"/>
      <c r="AZ25" s="9"/>
      <c r="BA25" s="9"/>
      <c r="BB25" s="9"/>
      <c r="BC25" s="9"/>
      <c r="BD25" s="9"/>
      <c r="BE25" s="9"/>
      <c r="BF25" s="9"/>
      <c r="BG25" s="9"/>
      <c r="BH25" s="9"/>
      <c r="BI25" s="25"/>
      <c r="BJ25" s="9"/>
      <c r="BK25" s="9"/>
      <c r="BL25" s="9"/>
    </row>
    <row r="26" spans="2:64">
      <c r="B26" s="20"/>
      <c r="C26" s="19">
        <v>37591</v>
      </c>
      <c r="D26" s="21">
        <v>72.8</v>
      </c>
      <c r="E26" s="21">
        <v>91.9</v>
      </c>
      <c r="F26" s="21">
        <v>76.5</v>
      </c>
      <c r="G26" s="21">
        <v>70.7</v>
      </c>
      <c r="H26" s="21">
        <v>69.3</v>
      </c>
      <c r="I26" s="5"/>
      <c r="J26" s="5"/>
      <c r="K26" s="25"/>
      <c r="L26" s="8" t="s">
        <v>65</v>
      </c>
      <c r="M26" s="9"/>
      <c r="N26" s="9"/>
      <c r="O26" s="9"/>
      <c r="P26" s="9"/>
      <c r="Q26" s="9"/>
      <c r="R26" s="9"/>
      <c r="S26" s="25"/>
      <c r="T26" s="8" t="s">
        <v>65</v>
      </c>
      <c r="U26" s="9"/>
      <c r="V26" s="9"/>
      <c r="W26" s="9"/>
      <c r="X26" s="9"/>
      <c r="Y26" s="9"/>
      <c r="Z26" s="9"/>
      <c r="AA26" s="30"/>
      <c r="AB26" s="31" t="s">
        <v>65</v>
      </c>
      <c r="AC26" s="30"/>
      <c r="AD26" s="30"/>
      <c r="AE26" s="30"/>
      <c r="AF26" s="30"/>
      <c r="AG26" s="30"/>
      <c r="AH26" s="30"/>
      <c r="AJ26" s="25"/>
      <c r="AK26" s="27"/>
      <c r="AL26" s="27"/>
      <c r="AM26" s="27"/>
      <c r="AN26" s="27"/>
      <c r="AO26" s="27"/>
      <c r="AP26" s="27"/>
      <c r="AQ26" s="9"/>
      <c r="AR26" s="25"/>
      <c r="AS26" s="29"/>
      <c r="AT26" s="29"/>
      <c r="AU26" s="29"/>
      <c r="AV26" s="29"/>
      <c r="AW26" s="25"/>
      <c r="AX26" s="25"/>
      <c r="AY26" s="29"/>
      <c r="AZ26" s="9"/>
      <c r="BA26" s="9"/>
      <c r="BB26" s="9"/>
      <c r="BC26" s="9"/>
      <c r="BD26" s="9"/>
      <c r="BE26" s="9"/>
      <c r="BF26" s="9"/>
      <c r="BG26" s="9"/>
      <c r="BH26" s="9"/>
      <c r="BI26" s="25"/>
      <c r="BJ26" s="9"/>
      <c r="BK26" s="9"/>
      <c r="BL26" s="9"/>
    </row>
    <row r="27" spans="2:64">
      <c r="B27" s="20"/>
      <c r="C27" s="19">
        <v>37681</v>
      </c>
      <c r="D27" s="21">
        <v>73.8</v>
      </c>
      <c r="E27" s="21">
        <v>92.9</v>
      </c>
      <c r="F27" s="21">
        <v>77</v>
      </c>
      <c r="G27" s="21">
        <v>71</v>
      </c>
      <c r="H27" s="21">
        <v>70.900000000000006</v>
      </c>
      <c r="I27" s="5"/>
      <c r="J27" s="5"/>
      <c r="K27" s="25"/>
      <c r="L27" s="39" t="s">
        <v>35</v>
      </c>
      <c r="M27" s="39" t="s">
        <v>63</v>
      </c>
      <c r="N27" s="39" t="s">
        <v>36</v>
      </c>
      <c r="O27" s="39" t="s">
        <v>37</v>
      </c>
      <c r="P27" s="39" t="s">
        <v>38</v>
      </c>
      <c r="Q27" s="39" t="s">
        <v>39</v>
      </c>
      <c r="R27" s="9"/>
      <c r="S27" s="25"/>
      <c r="T27" s="39" t="s">
        <v>35</v>
      </c>
      <c r="U27" s="39" t="s">
        <v>63</v>
      </c>
      <c r="V27" s="39" t="s">
        <v>36</v>
      </c>
      <c r="W27" s="39" t="s">
        <v>37</v>
      </c>
      <c r="X27" s="39" t="s">
        <v>38</v>
      </c>
      <c r="Y27" s="39" t="s">
        <v>39</v>
      </c>
      <c r="Z27" s="9"/>
      <c r="AA27" s="30"/>
      <c r="AB27" s="38" t="s">
        <v>35</v>
      </c>
      <c r="AC27" s="38" t="s">
        <v>63</v>
      </c>
      <c r="AD27" s="38" t="s">
        <v>36</v>
      </c>
      <c r="AE27" s="38" t="s">
        <v>37</v>
      </c>
      <c r="AF27" s="38" t="s">
        <v>38</v>
      </c>
      <c r="AG27" s="38" t="s">
        <v>39</v>
      </c>
      <c r="AH27" s="30"/>
      <c r="AJ27" s="25"/>
      <c r="AK27" s="27"/>
      <c r="AL27" s="27"/>
      <c r="AM27" s="27"/>
      <c r="AN27" s="27"/>
      <c r="AO27" s="27"/>
      <c r="AP27" s="27"/>
      <c r="AQ27" s="9"/>
      <c r="AR27" s="25"/>
      <c r="AS27" s="29"/>
      <c r="AT27" s="29"/>
      <c r="AU27" s="29"/>
      <c r="AV27" s="29"/>
      <c r="AW27" s="25"/>
      <c r="AX27" s="25"/>
      <c r="AY27" s="29"/>
      <c r="AZ27" s="9"/>
      <c r="BA27" s="9"/>
      <c r="BB27" s="9"/>
      <c r="BC27" s="9"/>
      <c r="BD27" s="9"/>
      <c r="BE27" s="9"/>
      <c r="BF27" s="9"/>
      <c r="BG27" s="9"/>
      <c r="BH27" s="9"/>
      <c r="BI27" s="25"/>
      <c r="BJ27" s="9"/>
      <c r="BK27" s="9"/>
      <c r="BL27" s="9"/>
    </row>
    <row r="28" spans="2:64">
      <c r="B28" s="20"/>
      <c r="C28" s="19">
        <v>37773</v>
      </c>
      <c r="D28" s="21">
        <v>73.3</v>
      </c>
      <c r="E28" s="21">
        <v>93.1</v>
      </c>
      <c r="F28" s="21">
        <v>77.599999999999994</v>
      </c>
      <c r="G28" s="21">
        <v>71.400000000000006</v>
      </c>
      <c r="H28" s="21">
        <v>71.2</v>
      </c>
      <c r="I28" s="5"/>
      <c r="J28" s="5"/>
      <c r="K28" s="28">
        <v>2006</v>
      </c>
      <c r="L28" s="29">
        <f>L13/L13</f>
        <v>1</v>
      </c>
      <c r="M28" s="29">
        <f t="shared" ref="M28:Q28" si="49">M6/M6</f>
        <v>1</v>
      </c>
      <c r="N28" s="29">
        <f>N6/N6</f>
        <v>1</v>
      </c>
      <c r="O28" s="29">
        <f t="shared" si="49"/>
        <v>1</v>
      </c>
      <c r="P28" s="29">
        <f t="shared" si="49"/>
        <v>1</v>
      </c>
      <c r="Q28" s="29">
        <f t="shared" si="49"/>
        <v>1</v>
      </c>
      <c r="R28" s="9"/>
      <c r="S28" s="25" t="s">
        <v>27</v>
      </c>
      <c r="T28" s="29">
        <f t="shared" ref="T28:Y28" si="50">T6/T6</f>
        <v>1</v>
      </c>
      <c r="U28" s="29">
        <f t="shared" si="50"/>
        <v>1</v>
      </c>
      <c r="V28" s="29">
        <f t="shared" si="50"/>
        <v>1</v>
      </c>
      <c r="W28" s="29">
        <f t="shared" si="50"/>
        <v>1</v>
      </c>
      <c r="X28" s="29">
        <f t="shared" si="50"/>
        <v>1</v>
      </c>
      <c r="Y28" s="29">
        <f t="shared" si="50"/>
        <v>1</v>
      </c>
      <c r="Z28" s="9"/>
      <c r="AA28" s="30" t="s">
        <v>90</v>
      </c>
      <c r="AB28" s="34">
        <f t="shared" ref="AB28:AG28" si="51">AB6/AB6</f>
        <v>1</v>
      </c>
      <c r="AC28" s="34">
        <f t="shared" si="51"/>
        <v>1</v>
      </c>
      <c r="AD28" s="34">
        <f t="shared" si="51"/>
        <v>1</v>
      </c>
      <c r="AE28" s="34">
        <f t="shared" si="51"/>
        <v>1</v>
      </c>
      <c r="AF28" s="34">
        <f t="shared" si="51"/>
        <v>1</v>
      </c>
      <c r="AG28" s="34">
        <f t="shared" si="51"/>
        <v>1</v>
      </c>
      <c r="AH28" s="30"/>
      <c r="AJ28" s="25"/>
      <c r="AK28" s="8"/>
      <c r="AL28" s="9"/>
      <c r="AM28" s="9"/>
      <c r="AN28" s="9"/>
      <c r="AO28" s="9"/>
      <c r="AP28" s="9"/>
      <c r="AQ28" s="9"/>
      <c r="AR28" s="25"/>
      <c r="AS28" s="29"/>
      <c r="AT28" s="29"/>
      <c r="AU28" s="29"/>
      <c r="AV28" s="29"/>
      <c r="AW28" s="25"/>
      <c r="AX28" s="25"/>
      <c r="AY28" s="29"/>
      <c r="AZ28" s="9"/>
      <c r="BA28" s="9"/>
      <c r="BB28" s="9"/>
      <c r="BC28" s="9"/>
      <c r="BD28" s="9"/>
      <c r="BE28" s="9"/>
      <c r="BF28" s="9"/>
      <c r="BG28" s="9"/>
      <c r="BH28" s="9"/>
      <c r="BI28" s="25"/>
      <c r="BJ28" s="9"/>
      <c r="BK28" s="9"/>
      <c r="BL28" s="9"/>
    </row>
    <row r="29" spans="2:64">
      <c r="B29" s="20"/>
      <c r="C29" s="19">
        <v>37865</v>
      </c>
      <c r="D29" s="21">
        <v>73.400000000000006</v>
      </c>
      <c r="E29" s="21">
        <v>93.4</v>
      </c>
      <c r="F29" s="21">
        <v>78.099999999999994</v>
      </c>
      <c r="G29" s="21">
        <v>73.2</v>
      </c>
      <c r="H29" s="21">
        <v>71</v>
      </c>
      <c r="I29" s="5"/>
      <c r="J29" s="5"/>
      <c r="K29" s="28">
        <v>2007</v>
      </c>
      <c r="L29" s="29">
        <f>L6/L7</f>
        <v>0.96268492879046486</v>
      </c>
      <c r="M29" s="29">
        <f>M6/M7</f>
        <v>0.95449374288964728</v>
      </c>
      <c r="N29" s="29">
        <f t="shared" ref="L29:Q35" si="52">N6/N7</f>
        <v>1.0102301790281329</v>
      </c>
      <c r="O29" s="29">
        <f t="shared" si="52"/>
        <v>0.95589482612383381</v>
      </c>
      <c r="P29" s="29">
        <f t="shared" si="52"/>
        <v>0.95634920634920628</v>
      </c>
      <c r="Q29" s="29">
        <f t="shared" si="52"/>
        <v>0.96777054997043177</v>
      </c>
      <c r="R29" s="9"/>
      <c r="S29" s="25" t="s">
        <v>28</v>
      </c>
      <c r="T29" s="29">
        <f t="shared" ref="T29:Y35" si="53">T6/T7</f>
        <v>0.9667356220763027</v>
      </c>
      <c r="U29" s="29">
        <f t="shared" si="53"/>
        <v>0.94646494035496065</v>
      </c>
      <c r="V29" s="29">
        <f t="shared" si="53"/>
        <v>1.0045848191543556</v>
      </c>
      <c r="W29" s="29">
        <f t="shared" si="53"/>
        <v>0.95004306632213598</v>
      </c>
      <c r="X29" s="29">
        <f t="shared" si="53"/>
        <v>0.95595479571138786</v>
      </c>
      <c r="Y29" s="29">
        <f t="shared" si="53"/>
        <v>0.95064313490876462</v>
      </c>
      <c r="Z29" s="9"/>
      <c r="AA29" s="30" t="s">
        <v>91</v>
      </c>
      <c r="AB29" s="34">
        <f t="shared" ref="AB29:AG35" si="54">AB6/AB7</f>
        <v>0.97301783764106287</v>
      </c>
      <c r="AC29" s="34">
        <f t="shared" si="54"/>
        <v>0.93941176470588228</v>
      </c>
      <c r="AD29" s="34">
        <f t="shared" si="54"/>
        <v>0.99517153748411691</v>
      </c>
      <c r="AE29" s="34">
        <f t="shared" si="54"/>
        <v>0.96039603960396036</v>
      </c>
      <c r="AF29" s="34">
        <f t="shared" si="54"/>
        <v>0.95316159250585475</v>
      </c>
      <c r="AG29" s="34">
        <f t="shared" si="54"/>
        <v>0.94268476621417796</v>
      </c>
      <c r="AH29" s="30"/>
      <c r="AJ29" s="25"/>
      <c r="AK29" s="10"/>
      <c r="AL29" s="10"/>
      <c r="AM29" s="10"/>
      <c r="AN29" s="10"/>
      <c r="AO29" s="10"/>
      <c r="AP29" s="10"/>
      <c r="AQ29" s="9"/>
      <c r="AR29" s="25"/>
      <c r="AS29" s="9"/>
      <c r="AT29" s="9"/>
      <c r="AU29" s="9"/>
      <c r="AV29" s="9"/>
      <c r="AW29" s="25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25"/>
      <c r="BJ29" s="9"/>
      <c r="BK29" s="9"/>
      <c r="BL29" s="9"/>
    </row>
    <row r="30" spans="2:64">
      <c r="B30" s="20"/>
      <c r="C30" s="19">
        <v>37956</v>
      </c>
      <c r="D30" s="21">
        <v>73.400000000000006</v>
      </c>
      <c r="E30" s="21">
        <v>93.5</v>
      </c>
      <c r="F30" s="21">
        <v>78.5</v>
      </c>
      <c r="G30" s="21">
        <v>73.5</v>
      </c>
      <c r="H30" s="21">
        <v>71.900000000000006</v>
      </c>
      <c r="I30" s="5"/>
      <c r="J30" s="5"/>
      <c r="K30" s="28">
        <v>2008</v>
      </c>
      <c r="L30" s="29">
        <f>L7/L8</f>
        <v>0.9582764962572361</v>
      </c>
      <c r="M30" s="29">
        <f t="shared" si="52"/>
        <v>0.93262599469496033</v>
      </c>
      <c r="N30" s="29">
        <f t="shared" si="52"/>
        <v>0.99923332481472016</v>
      </c>
      <c r="O30" s="29">
        <f t="shared" si="52"/>
        <v>0.95853658536585362</v>
      </c>
      <c r="P30" s="29">
        <f t="shared" si="52"/>
        <v>0.96843261048586315</v>
      </c>
      <c r="Q30" s="29">
        <f t="shared" si="52"/>
        <v>0.96463205932686813</v>
      </c>
      <c r="R30" s="9"/>
      <c r="S30" s="25" t="s">
        <v>29</v>
      </c>
      <c r="T30" s="29">
        <f t="shared" si="53"/>
        <v>0.96927376253187547</v>
      </c>
      <c r="U30" s="29">
        <f t="shared" si="53"/>
        <v>0.94735391400220537</v>
      </c>
      <c r="V30" s="29">
        <f t="shared" si="53"/>
        <v>1.0064086131761085</v>
      </c>
      <c r="W30" s="29">
        <f t="shared" si="53"/>
        <v>0.96481994459833798</v>
      </c>
      <c r="X30" s="29">
        <f t="shared" si="53"/>
        <v>0.96396648044692745</v>
      </c>
      <c r="Y30" s="29">
        <f t="shared" si="53"/>
        <v>0.97039187227866475</v>
      </c>
      <c r="Z30" s="9"/>
      <c r="AA30" s="30" t="s">
        <v>92</v>
      </c>
      <c r="AB30" s="34">
        <f t="shared" si="54"/>
        <v>0.96755332638282299</v>
      </c>
      <c r="AC30" s="34">
        <f t="shared" si="54"/>
        <v>0.952914798206278</v>
      </c>
      <c r="AD30" s="34">
        <f t="shared" si="54"/>
        <v>1.0071666240081902</v>
      </c>
      <c r="AE30" s="34">
        <f t="shared" si="54"/>
        <v>0.96136618141097441</v>
      </c>
      <c r="AF30" s="34">
        <f t="shared" si="54"/>
        <v>0.96062992125984248</v>
      </c>
      <c r="AG30" s="34">
        <f t="shared" si="54"/>
        <v>0.97100175746924433</v>
      </c>
      <c r="AH30" s="30"/>
      <c r="AJ30" s="25"/>
      <c r="AK30" s="29"/>
      <c r="AL30" s="29"/>
      <c r="AM30" s="29"/>
      <c r="AN30" s="29"/>
      <c r="AO30" s="29"/>
      <c r="AP30" s="29"/>
      <c r="AQ30" s="9"/>
      <c r="AR30" s="25"/>
      <c r="AS30" s="9"/>
      <c r="AT30" s="9"/>
      <c r="AU30" s="9"/>
      <c r="AV30" s="9"/>
      <c r="AW30" s="25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25"/>
      <c r="BJ30" s="9"/>
      <c r="BK30" s="9"/>
      <c r="BL30" s="9"/>
    </row>
    <row r="31" spans="2:64">
      <c r="B31" s="20"/>
      <c r="C31" s="19">
        <v>38047</v>
      </c>
      <c r="D31" s="21">
        <v>73.8</v>
      </c>
      <c r="E31" s="21">
        <v>94.2</v>
      </c>
      <c r="F31" s="21">
        <v>79.3</v>
      </c>
      <c r="G31" s="21">
        <v>76.599999999999994</v>
      </c>
      <c r="H31" s="21">
        <v>73.900000000000006</v>
      </c>
      <c r="I31" s="5"/>
      <c r="J31" s="5"/>
      <c r="K31" s="28">
        <v>2009</v>
      </c>
      <c r="L31" s="29">
        <f t="shared" si="52"/>
        <v>0.93347566074550858</v>
      </c>
      <c r="M31" s="29">
        <f t="shared" si="52"/>
        <v>1.0148048452220726</v>
      </c>
      <c r="N31" s="29">
        <f t="shared" si="52"/>
        <v>1.0092855300490071</v>
      </c>
      <c r="O31" s="29">
        <f>O8/O9</f>
        <v>0.97412882787750799</v>
      </c>
      <c r="P31" s="29">
        <f t="shared" si="52"/>
        <v>0.97043153969099638</v>
      </c>
      <c r="Q31" s="29">
        <f>Q8/Q9</f>
        <v>0.95479302832244017</v>
      </c>
      <c r="R31" s="9"/>
      <c r="S31" s="25" t="s">
        <v>30</v>
      </c>
      <c r="T31" s="29">
        <f t="shared" si="53"/>
        <v>0.93943411458162429</v>
      </c>
      <c r="U31" s="29">
        <f t="shared" si="53"/>
        <v>0.95624670532419609</v>
      </c>
      <c r="V31" s="29">
        <f t="shared" si="53"/>
        <v>0.99642401021711369</v>
      </c>
      <c r="W31" s="29">
        <f t="shared" si="53"/>
        <v>0.96524064171122992</v>
      </c>
      <c r="X31" s="29">
        <f t="shared" si="53"/>
        <v>0.95824411134903653</v>
      </c>
      <c r="Y31" s="29">
        <f>Y8/Y9</f>
        <v>0.95907572383073503</v>
      </c>
      <c r="Z31" s="9"/>
      <c r="AA31" s="30" t="s">
        <v>93</v>
      </c>
      <c r="AB31" s="34">
        <f t="shared" si="54"/>
        <v>0.94735858626304692</v>
      </c>
      <c r="AC31" s="34">
        <f t="shared" si="54"/>
        <v>0.93944181147972616</v>
      </c>
      <c r="AD31" s="34">
        <f t="shared" si="54"/>
        <v>0.99744702578503974</v>
      </c>
      <c r="AE31" s="34">
        <f t="shared" si="54"/>
        <v>0.96150740242261101</v>
      </c>
      <c r="AF31" s="34">
        <f t="shared" si="54"/>
        <v>0.96420824295010865</v>
      </c>
      <c r="AG31" s="34">
        <f>AG8/AG9</f>
        <v>0.96169014084507032</v>
      </c>
      <c r="AH31" s="30"/>
      <c r="AJ31" s="25"/>
      <c r="AK31" s="29"/>
      <c r="AL31" s="29"/>
      <c r="AM31" s="29"/>
      <c r="AN31" s="29"/>
      <c r="AO31" s="29"/>
      <c r="AP31" s="29"/>
      <c r="AQ31" s="9"/>
      <c r="AR31" s="25"/>
      <c r="AS31" s="9"/>
      <c r="AT31" s="9"/>
      <c r="AU31" s="9"/>
      <c r="AV31" s="9"/>
      <c r="AW31" s="25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25"/>
      <c r="BJ31" s="9"/>
      <c r="BK31" s="9"/>
      <c r="BL31" s="9"/>
    </row>
    <row r="32" spans="2:64">
      <c r="B32" s="20"/>
      <c r="C32" s="19">
        <v>38139</v>
      </c>
      <c r="D32" s="21">
        <v>74.400000000000006</v>
      </c>
      <c r="E32" s="21">
        <v>95.3</v>
      </c>
      <c r="F32" s="21">
        <v>79.8</v>
      </c>
      <c r="G32" s="21">
        <v>76.5</v>
      </c>
      <c r="H32" s="21">
        <v>74.099999999999994</v>
      </c>
      <c r="I32" s="5"/>
      <c r="J32" s="5"/>
      <c r="K32" s="28">
        <v>2010</v>
      </c>
      <c r="L32" s="29">
        <f t="shared" si="52"/>
        <v>0.91683800894464751</v>
      </c>
      <c r="M32" s="29">
        <f t="shared" si="52"/>
        <v>0.98332451032292212</v>
      </c>
      <c r="N32" s="29">
        <f t="shared" si="52"/>
        <v>0.98651399491094149</v>
      </c>
      <c r="O32" s="29">
        <f t="shared" si="52"/>
        <v>0.991363517403821</v>
      </c>
      <c r="P32" s="29">
        <f t="shared" si="52"/>
        <v>0.9834948912758712</v>
      </c>
      <c r="Q32" s="29">
        <f t="shared" si="52"/>
        <v>0.96150824823252168</v>
      </c>
      <c r="R32" s="9"/>
      <c r="S32" s="25" t="s">
        <v>31</v>
      </c>
      <c r="T32" s="29">
        <f t="shared" si="53"/>
        <v>0.92292548777311345</v>
      </c>
      <c r="U32" s="29">
        <f t="shared" si="53"/>
        <v>1.0204410973641742</v>
      </c>
      <c r="V32" s="29">
        <f t="shared" si="53"/>
        <v>1.0066855232707637</v>
      </c>
      <c r="W32" s="29">
        <f t="shared" si="53"/>
        <v>0.98136971923379701</v>
      </c>
      <c r="X32" s="29">
        <f t="shared" si="53"/>
        <v>0.99229747675962809</v>
      </c>
      <c r="Y32" s="29">
        <f>Y9/Y10</f>
        <v>0.96119882258496103</v>
      </c>
      <c r="Z32" s="9"/>
      <c r="AA32" s="30" t="s">
        <v>94</v>
      </c>
      <c r="AB32" s="34">
        <f t="shared" si="54"/>
        <v>0.92803349353416242</v>
      </c>
      <c r="AC32" s="34">
        <f t="shared" si="54"/>
        <v>1.0242718446601942</v>
      </c>
      <c r="AD32" s="34">
        <f t="shared" si="54"/>
        <v>1.0134540750323415</v>
      </c>
      <c r="AE32" s="34">
        <f t="shared" si="54"/>
        <v>0.9778889181363517</v>
      </c>
      <c r="AF32" s="34">
        <f t="shared" si="54"/>
        <v>0.98189563365282195</v>
      </c>
      <c r="AG32" s="34">
        <f>AG9/AG10</f>
        <v>0.95868214960842557</v>
      </c>
      <c r="AH32" s="30"/>
      <c r="AJ32" s="25"/>
      <c r="AK32" s="29"/>
      <c r="AL32" s="29"/>
      <c r="AM32" s="29"/>
      <c r="AN32" s="29"/>
      <c r="AO32" s="29"/>
      <c r="AP32" s="29"/>
      <c r="AQ32" s="9"/>
      <c r="AR32" s="25"/>
      <c r="AS32" s="9"/>
      <c r="AT32" s="9"/>
      <c r="AU32" s="9"/>
      <c r="AV32" s="9"/>
      <c r="AW32" s="25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25"/>
      <c r="BJ32" s="9"/>
      <c r="BK32" s="9"/>
      <c r="BL32" s="9"/>
    </row>
    <row r="33" spans="1:64">
      <c r="B33" s="20"/>
      <c r="C33" s="19">
        <v>38231</v>
      </c>
      <c r="D33" s="21">
        <v>75.8</v>
      </c>
      <c r="E33" s="21">
        <v>93.5</v>
      </c>
      <c r="F33" s="21">
        <v>80.099999999999994</v>
      </c>
      <c r="G33" s="21">
        <v>77.099999999999994</v>
      </c>
      <c r="H33" s="21">
        <v>74.8</v>
      </c>
      <c r="I33" s="5"/>
      <c r="J33" s="5"/>
      <c r="K33" s="28">
        <v>2011</v>
      </c>
      <c r="L33" s="29">
        <f t="shared" si="52"/>
        <v>0.9554118920118756</v>
      </c>
      <c r="M33" s="29">
        <f t="shared" si="52"/>
        <v>0.95307769929364283</v>
      </c>
      <c r="N33" s="29">
        <f t="shared" si="52"/>
        <v>0.98793363499245845</v>
      </c>
      <c r="O33" s="29">
        <f t="shared" si="52"/>
        <v>0.97251208959022639</v>
      </c>
      <c r="P33" s="29">
        <f t="shared" si="52"/>
        <v>0.96853590459274286</v>
      </c>
      <c r="Q33" s="29">
        <f t="shared" si="52"/>
        <v>0.97126144455747709</v>
      </c>
      <c r="R33" s="9"/>
      <c r="S33" s="25" t="s">
        <v>32</v>
      </c>
      <c r="T33" s="29">
        <f t="shared" si="53"/>
        <v>0.92912016478970749</v>
      </c>
      <c r="U33" s="29">
        <f t="shared" si="53"/>
        <v>0.95923632610939114</v>
      </c>
      <c r="V33" s="29">
        <f t="shared" si="53"/>
        <v>0.98530529516088161</v>
      </c>
      <c r="W33" s="29">
        <f t="shared" si="53"/>
        <v>0.98884276076803324</v>
      </c>
      <c r="X33" s="29">
        <f t="shared" si="53"/>
        <v>0.97211463981409774</v>
      </c>
      <c r="Y33" s="29">
        <f t="shared" si="53"/>
        <v>0.96314432989690735</v>
      </c>
      <c r="Z33" s="9"/>
      <c r="AA33" s="30" t="s">
        <v>95</v>
      </c>
      <c r="AB33" s="34">
        <f t="shared" si="54"/>
        <v>0.92162973617817956</v>
      </c>
      <c r="AC33" s="34">
        <f t="shared" si="54"/>
        <v>0.9704265898979324</v>
      </c>
      <c r="AD33" s="34">
        <f t="shared" si="54"/>
        <v>0.97848101265822784</v>
      </c>
      <c r="AE33" s="34">
        <f t="shared" si="54"/>
        <v>0.99009642950221521</v>
      </c>
      <c r="AF33" s="34">
        <f t="shared" si="54"/>
        <v>0.97609147609147617</v>
      </c>
      <c r="AG33" s="34">
        <f t="shared" si="54"/>
        <v>0.9603215767634854</v>
      </c>
      <c r="AH33" s="30"/>
      <c r="AJ33" s="25"/>
      <c r="AK33" s="29"/>
      <c r="AL33" s="29"/>
      <c r="AM33" s="29"/>
      <c r="AN33" s="29"/>
      <c r="AO33" s="29"/>
      <c r="AP33" s="29"/>
      <c r="AQ33" s="9"/>
      <c r="AR33" s="25"/>
      <c r="AS33" s="9"/>
      <c r="AT33" s="9"/>
      <c r="AU33" s="9"/>
      <c r="AV33" s="9"/>
      <c r="AW33" s="25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25"/>
      <c r="BJ33" s="9"/>
      <c r="BK33" s="9"/>
      <c r="BL33" s="9"/>
    </row>
    <row r="34" spans="1:64">
      <c r="B34" s="20"/>
      <c r="C34" s="19">
        <v>38322</v>
      </c>
      <c r="D34" s="21">
        <v>76.900000000000006</v>
      </c>
      <c r="E34" s="21">
        <v>93.8</v>
      </c>
      <c r="F34" s="21">
        <v>80.400000000000006</v>
      </c>
      <c r="G34" s="21">
        <v>77.400000000000006</v>
      </c>
      <c r="H34" s="21">
        <v>75</v>
      </c>
      <c r="I34" s="5"/>
      <c r="J34" s="5"/>
      <c r="K34" s="28">
        <v>2012</v>
      </c>
      <c r="L34" s="29">
        <f t="shared" si="52"/>
        <v>0.95691353501239895</v>
      </c>
      <c r="M34" s="29">
        <f t="shared" si="52"/>
        <v>0.98191726529601187</v>
      </c>
      <c r="N34" s="29">
        <f t="shared" si="52"/>
        <v>0.99524643482611952</v>
      </c>
      <c r="O34" s="29">
        <f t="shared" si="52"/>
        <v>0.9773631840796021</v>
      </c>
      <c r="P34" s="29">
        <f t="shared" si="52"/>
        <v>0.9661681784751166</v>
      </c>
      <c r="Q34" s="29">
        <f t="shared" si="52"/>
        <v>0.9590243902439024</v>
      </c>
      <c r="R34" s="9"/>
      <c r="S34" s="25" t="s">
        <v>33</v>
      </c>
      <c r="T34" s="29">
        <f t="shared" si="53"/>
        <v>0.97588316709873013</v>
      </c>
      <c r="U34" s="29">
        <f t="shared" si="53"/>
        <v>0.96900000000000008</v>
      </c>
      <c r="V34" s="29">
        <f t="shared" si="53"/>
        <v>0.98699674918729685</v>
      </c>
      <c r="W34" s="29">
        <f t="shared" si="53"/>
        <v>0.96349999999999991</v>
      </c>
      <c r="X34" s="29">
        <f t="shared" si="53"/>
        <v>0.96824999999999983</v>
      </c>
      <c r="Y34" s="29">
        <f t="shared" si="53"/>
        <v>0.97</v>
      </c>
      <c r="Z34" s="9"/>
      <c r="AA34" s="30" t="s">
        <v>96</v>
      </c>
      <c r="AB34" s="34">
        <f t="shared" si="54"/>
        <v>0.96946522643764665</v>
      </c>
      <c r="AC34" s="34">
        <f t="shared" si="54"/>
        <v>0.95788418149912269</v>
      </c>
      <c r="AD34" s="34">
        <f t="shared" si="54"/>
        <v>0.98947895791583174</v>
      </c>
      <c r="AE34" s="34">
        <f t="shared" si="54"/>
        <v>0.96722964456768334</v>
      </c>
      <c r="AF34" s="34">
        <f t="shared" si="54"/>
        <v>0.96878147029204431</v>
      </c>
      <c r="AG34" s="34">
        <f t="shared" si="54"/>
        <v>0.974968394437421</v>
      </c>
      <c r="AH34" s="30"/>
      <c r="AJ34" s="25"/>
      <c r="AK34" s="29"/>
      <c r="AL34" s="29"/>
      <c r="AM34" s="29"/>
      <c r="AN34" s="29"/>
      <c r="AO34" s="29"/>
      <c r="AP34" s="29"/>
      <c r="AQ34" s="9"/>
      <c r="AR34" s="25"/>
      <c r="AS34" s="9"/>
      <c r="AT34" s="9"/>
      <c r="AU34" s="9"/>
      <c r="AV34" s="9"/>
      <c r="AW34" s="25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25"/>
      <c r="BJ34" s="9"/>
      <c r="BK34" s="9"/>
      <c r="BL34" s="9"/>
    </row>
    <row r="35" spans="1:64">
      <c r="B35" s="20"/>
      <c r="C35" s="19">
        <v>38412</v>
      </c>
      <c r="D35" s="21">
        <v>76.7</v>
      </c>
      <c r="E35" s="21">
        <v>94</v>
      </c>
      <c r="F35" s="21">
        <v>81.400000000000006</v>
      </c>
      <c r="G35" s="21">
        <v>77.8</v>
      </c>
      <c r="H35" s="21">
        <v>76</v>
      </c>
      <c r="I35" s="5"/>
      <c r="J35" s="5"/>
      <c r="K35" s="28">
        <v>2013</v>
      </c>
      <c r="L35" s="29">
        <f>L12/L13</f>
        <v>0.96796410207526118</v>
      </c>
      <c r="M35" s="29">
        <f>M12/M13</f>
        <v>0.98511469009272812</v>
      </c>
      <c r="N35" s="29">
        <f t="shared" si="52"/>
        <v>0.96615905245346867</v>
      </c>
      <c r="O35" s="29">
        <f t="shared" si="52"/>
        <v>0.99234756850160444</v>
      </c>
      <c r="P35" s="29">
        <f t="shared" si="52"/>
        <v>0.96225524887945268</v>
      </c>
      <c r="Q35" s="29">
        <f t="shared" si="52"/>
        <v>0.96606974552309133</v>
      </c>
      <c r="R35" s="9"/>
      <c r="S35" s="25" t="s">
        <v>34</v>
      </c>
      <c r="T35" s="29">
        <f t="shared" si="53"/>
        <v>0.93804160784758195</v>
      </c>
      <c r="U35" s="29">
        <f t="shared" si="53"/>
        <v>0.98376783079193308</v>
      </c>
      <c r="V35" s="29">
        <f t="shared" si="53"/>
        <v>0.98424809254245638</v>
      </c>
      <c r="W35" s="29">
        <f t="shared" si="53"/>
        <v>0.99108027750247774</v>
      </c>
      <c r="X35" s="29">
        <f t="shared" si="53"/>
        <v>0.95946270088750307</v>
      </c>
      <c r="Y35" s="29">
        <f t="shared" si="53"/>
        <v>0.95488183337312016</v>
      </c>
      <c r="Z35" s="9"/>
      <c r="AA35" s="30" t="s">
        <v>97</v>
      </c>
      <c r="AB35" s="34">
        <f t="shared" si="54"/>
        <v>0.94253377144943418</v>
      </c>
      <c r="AC35" s="34">
        <f t="shared" si="54"/>
        <v>0.98396645288603835</v>
      </c>
      <c r="AD35" s="34">
        <f t="shared" si="54"/>
        <v>0.99254102436598712</v>
      </c>
      <c r="AE35" s="34">
        <f t="shared" si="54"/>
        <v>0.98510057114477279</v>
      </c>
      <c r="AF35" s="34">
        <f t="shared" si="54"/>
        <v>0.96431172614712302</v>
      </c>
      <c r="AG35" s="34">
        <f t="shared" si="54"/>
        <v>0.95301204819277108</v>
      </c>
      <c r="AH35" s="30"/>
      <c r="AJ35" s="25"/>
      <c r="AK35" s="29"/>
      <c r="AL35" s="29"/>
      <c r="AM35" s="29"/>
      <c r="AN35" s="29"/>
      <c r="AO35" s="29"/>
      <c r="AP35" s="29"/>
      <c r="AQ35" s="9"/>
      <c r="AR35" s="25"/>
      <c r="AS35" s="9"/>
      <c r="AT35" s="9"/>
      <c r="AU35" s="9"/>
      <c r="AV35" s="9"/>
      <c r="AW35" s="25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25"/>
      <c r="BJ35" s="9"/>
      <c r="BK35" s="9"/>
      <c r="BL35" s="9"/>
    </row>
    <row r="36" spans="1:64">
      <c r="B36" s="20"/>
      <c r="C36" s="19">
        <v>38504</v>
      </c>
      <c r="D36" s="21">
        <v>77.8</v>
      </c>
      <c r="E36" s="21">
        <v>96.1</v>
      </c>
      <c r="F36" s="21">
        <v>81.8</v>
      </c>
      <c r="G36" s="21">
        <v>78.7</v>
      </c>
      <c r="H36" s="21">
        <v>76.3</v>
      </c>
      <c r="I36" s="5"/>
      <c r="J36" s="5"/>
      <c r="K36" s="25"/>
      <c r="L36" s="9"/>
      <c r="M36" s="9"/>
      <c r="N36" s="9"/>
      <c r="O36" s="9"/>
      <c r="P36" s="9"/>
      <c r="Q36" s="9"/>
      <c r="R36" s="9"/>
      <c r="S36" s="25"/>
      <c r="T36" s="9"/>
      <c r="U36" s="9"/>
      <c r="V36" s="9"/>
      <c r="W36" s="9"/>
      <c r="X36" s="9"/>
      <c r="Y36" s="9"/>
      <c r="Z36" s="9"/>
      <c r="AA36" s="30"/>
      <c r="AB36" s="30"/>
      <c r="AC36" s="30"/>
      <c r="AD36" s="30"/>
      <c r="AE36" s="30"/>
      <c r="AF36" s="30"/>
      <c r="AG36" s="30"/>
      <c r="AH36" s="30"/>
      <c r="AJ36" s="25"/>
      <c r="AK36" s="29"/>
      <c r="AL36" s="29"/>
      <c r="AM36" s="29"/>
      <c r="AN36" s="29"/>
      <c r="AO36" s="29"/>
      <c r="AP36" s="29"/>
      <c r="AQ36" s="9"/>
      <c r="AR36" s="25"/>
      <c r="AS36" s="9"/>
      <c r="AT36" s="9"/>
      <c r="AU36" s="9"/>
      <c r="AV36" s="9"/>
      <c r="AW36" s="25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25"/>
      <c r="BJ36" s="9"/>
      <c r="BK36" s="9"/>
      <c r="BL36" s="9"/>
    </row>
    <row r="37" spans="1:64">
      <c r="A37" s="19">
        <v>35565</v>
      </c>
      <c r="B37" s="40">
        <v>757.2</v>
      </c>
      <c r="C37" s="19">
        <v>38596</v>
      </c>
      <c r="D37" s="21">
        <v>79.599999999999994</v>
      </c>
      <c r="E37" s="21">
        <v>97.7</v>
      </c>
      <c r="F37" s="21">
        <v>82.5</v>
      </c>
      <c r="G37" s="21">
        <v>81.5</v>
      </c>
      <c r="H37" s="21">
        <v>77.8</v>
      </c>
      <c r="I37" s="5"/>
      <c r="J37" s="5"/>
      <c r="K37" s="25"/>
      <c r="L37" s="29"/>
      <c r="M37" s="29"/>
      <c r="N37" s="29"/>
      <c r="O37" s="29"/>
      <c r="P37" s="29"/>
      <c r="Q37" s="29"/>
      <c r="R37" s="9"/>
      <c r="S37" s="25"/>
      <c r="T37" s="29"/>
      <c r="U37" s="29"/>
      <c r="V37" s="29"/>
      <c r="W37" s="29"/>
      <c r="X37" s="29"/>
      <c r="Y37" s="29"/>
      <c r="Z37" s="9"/>
      <c r="AA37" s="30"/>
      <c r="AB37" s="30"/>
      <c r="AC37" s="30"/>
      <c r="AD37" s="30"/>
      <c r="AE37" s="30"/>
      <c r="AF37" s="30"/>
      <c r="AG37" s="30"/>
      <c r="AH37" s="30"/>
      <c r="AJ37" s="25"/>
      <c r="AK37" s="29"/>
      <c r="AL37" s="29"/>
      <c r="AM37" s="29"/>
      <c r="AN37" s="29"/>
      <c r="AO37" s="29"/>
      <c r="AP37" s="29"/>
      <c r="AQ37" s="9"/>
      <c r="AR37" s="25"/>
      <c r="AS37" s="9"/>
      <c r="AT37" s="9"/>
      <c r="AU37" s="9"/>
      <c r="AV37" s="9"/>
      <c r="AW37" s="25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25"/>
      <c r="BJ37" s="9"/>
      <c r="BK37" s="9"/>
      <c r="BL37" s="9"/>
    </row>
    <row r="38" spans="1:64">
      <c r="A38" s="19">
        <v>35749</v>
      </c>
      <c r="B38" s="40">
        <v>786.3</v>
      </c>
      <c r="C38" s="19">
        <v>38687</v>
      </c>
      <c r="D38" s="21">
        <v>80.400000000000006</v>
      </c>
      <c r="E38" s="21">
        <v>98.6</v>
      </c>
      <c r="F38" s="21">
        <v>83</v>
      </c>
      <c r="G38" s="21">
        <v>83</v>
      </c>
      <c r="H38" s="21">
        <v>78.5</v>
      </c>
      <c r="I38" s="5"/>
      <c r="J38" s="5"/>
      <c r="K38" s="25"/>
      <c r="L38" s="29"/>
      <c r="M38" s="29"/>
      <c r="N38" s="29"/>
      <c r="O38" s="29"/>
      <c r="P38" s="29"/>
      <c r="Q38" s="29"/>
      <c r="R38" s="9"/>
      <c r="S38" s="25"/>
      <c r="T38" s="29"/>
      <c r="U38" s="29"/>
      <c r="V38" s="29"/>
      <c r="W38" s="29"/>
      <c r="X38" s="29"/>
      <c r="Y38" s="29"/>
      <c r="Z38" s="9"/>
      <c r="AA38" s="30"/>
      <c r="AB38" s="30"/>
      <c r="AC38" s="30"/>
      <c r="AD38" s="30"/>
      <c r="AE38" s="30"/>
      <c r="AF38" s="30"/>
      <c r="AG38" s="30"/>
      <c r="AH38" s="30"/>
      <c r="AJ38" s="25"/>
      <c r="AK38" s="9"/>
      <c r="AL38" s="9"/>
      <c r="AM38" s="9"/>
      <c r="AN38" s="9"/>
      <c r="AO38" s="9"/>
      <c r="AP38" s="9"/>
      <c r="AQ38" s="9"/>
      <c r="AR38" s="25"/>
      <c r="AS38" s="9"/>
      <c r="AT38" s="9"/>
      <c r="AU38" s="9"/>
      <c r="AV38" s="9"/>
      <c r="AW38" s="25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25"/>
      <c r="BJ38" s="9"/>
      <c r="BK38" s="9"/>
      <c r="BL38" s="9"/>
    </row>
    <row r="39" spans="1:64">
      <c r="A39" s="19">
        <v>35930</v>
      </c>
      <c r="B39" s="40">
        <v>814</v>
      </c>
      <c r="C39" s="19">
        <v>38777</v>
      </c>
      <c r="D39" s="21">
        <v>81.599999999999994</v>
      </c>
      <c r="E39" s="21">
        <v>99.2</v>
      </c>
      <c r="F39" s="21">
        <v>82.5</v>
      </c>
      <c r="G39" s="21">
        <v>82.4</v>
      </c>
      <c r="H39" s="21">
        <v>79.900000000000006</v>
      </c>
      <c r="I39" s="5"/>
      <c r="J39" s="5"/>
      <c r="K39" s="25"/>
      <c r="L39" s="29"/>
      <c r="M39" s="29"/>
      <c r="N39" s="29"/>
      <c r="O39" s="29"/>
      <c r="P39" s="29"/>
      <c r="Q39" s="29"/>
      <c r="R39" s="9"/>
      <c r="S39" s="25"/>
      <c r="T39" s="29"/>
      <c r="U39" s="29"/>
      <c r="V39" s="29"/>
      <c r="W39" s="29"/>
      <c r="X39" s="29"/>
      <c r="Y39" s="29"/>
      <c r="Z39" s="9"/>
      <c r="AA39" s="30"/>
      <c r="AB39" s="30"/>
      <c r="AC39" s="30"/>
      <c r="AD39" s="30"/>
      <c r="AE39" s="30"/>
      <c r="AF39" s="30"/>
      <c r="AG39" s="30"/>
      <c r="AH39" s="30"/>
      <c r="AJ39" s="25"/>
      <c r="AK39" s="8"/>
      <c r="AL39" s="9"/>
      <c r="AM39" s="9"/>
      <c r="AN39" s="9"/>
      <c r="AO39" s="9"/>
      <c r="AP39" s="9"/>
      <c r="AQ39" s="9"/>
      <c r="AR39" s="25"/>
      <c r="AS39" s="9"/>
      <c r="AT39" s="9"/>
      <c r="AU39" s="9"/>
      <c r="AV39" s="9"/>
      <c r="AW39" s="25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25"/>
      <c r="BJ39" s="9"/>
      <c r="BK39" s="9"/>
      <c r="BL39" s="9"/>
    </row>
    <row r="40" spans="1:64">
      <c r="A40" s="19">
        <v>36114</v>
      </c>
      <c r="B40" s="40">
        <v>827.1</v>
      </c>
      <c r="C40" s="19">
        <v>38869</v>
      </c>
      <c r="D40" s="21">
        <v>83.7</v>
      </c>
      <c r="E40" s="21">
        <v>98.9</v>
      </c>
      <c r="F40" s="21">
        <v>82.9</v>
      </c>
      <c r="G40" s="21">
        <v>83</v>
      </c>
      <c r="H40" s="21">
        <v>81.599999999999994</v>
      </c>
      <c r="I40" s="5"/>
      <c r="J40" s="5"/>
      <c r="K40" s="25"/>
      <c r="L40" s="29"/>
      <c r="M40" s="29"/>
      <c r="N40" s="29"/>
      <c r="O40" s="29"/>
      <c r="P40" s="29"/>
      <c r="Q40" s="29"/>
      <c r="R40" s="9"/>
      <c r="S40" s="25"/>
      <c r="T40" s="29"/>
      <c r="U40" s="29"/>
      <c r="V40" s="29"/>
      <c r="W40" s="29"/>
      <c r="X40" s="29"/>
      <c r="Y40" s="29"/>
      <c r="Z40" s="9"/>
      <c r="AA40" s="30"/>
      <c r="AB40" s="30"/>
      <c r="AC40" s="30"/>
      <c r="AD40" s="30"/>
      <c r="AE40" s="30"/>
      <c r="AF40" s="30"/>
      <c r="AG40" s="30"/>
      <c r="AH40" s="30"/>
      <c r="AJ40" s="25"/>
      <c r="AK40" s="10"/>
      <c r="AL40" s="10"/>
      <c r="AM40" s="10"/>
      <c r="AN40" s="10"/>
      <c r="AO40" s="10"/>
      <c r="AP40" s="10"/>
      <c r="AQ40" s="9"/>
      <c r="AR40" s="25"/>
      <c r="AS40" s="9"/>
      <c r="AT40" s="9"/>
      <c r="AU40" s="9"/>
      <c r="AV40" s="9"/>
      <c r="AW40" s="25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25"/>
      <c r="BJ40" s="9"/>
      <c r="BK40" s="9"/>
      <c r="BL40" s="9"/>
    </row>
    <row r="41" spans="1:64">
      <c r="A41" s="19">
        <v>36295</v>
      </c>
      <c r="B41" s="40">
        <v>825</v>
      </c>
      <c r="C41" s="19">
        <v>38961</v>
      </c>
      <c r="D41" s="21">
        <v>84.8</v>
      </c>
      <c r="E41" s="21">
        <v>99.3</v>
      </c>
      <c r="F41" s="21">
        <v>85.9</v>
      </c>
      <c r="G41" s="21">
        <v>85.8</v>
      </c>
      <c r="H41" s="21">
        <v>82.6</v>
      </c>
      <c r="I41" s="5"/>
      <c r="J41" s="5"/>
      <c r="K41" s="25"/>
      <c r="L41" s="29"/>
      <c r="M41" s="29"/>
      <c r="N41" s="29"/>
      <c r="O41" s="29"/>
      <c r="P41" s="29"/>
      <c r="Q41" s="29"/>
      <c r="R41" s="9"/>
      <c r="S41" s="25"/>
      <c r="T41" s="29"/>
      <c r="U41" s="29"/>
      <c r="V41" s="29"/>
      <c r="W41" s="29"/>
      <c r="X41" s="29"/>
      <c r="Y41" s="29"/>
      <c r="Z41" s="9"/>
      <c r="AA41" s="30"/>
      <c r="AB41" s="30"/>
      <c r="AC41" s="30"/>
      <c r="AD41" s="30"/>
      <c r="AE41" s="30"/>
      <c r="AF41" s="30"/>
      <c r="AG41" s="30"/>
      <c r="AH41" s="30"/>
      <c r="AJ41" s="25"/>
      <c r="AK41" s="29"/>
      <c r="AL41" s="29"/>
      <c r="AM41" s="29"/>
      <c r="AN41" s="29"/>
      <c r="AO41" s="29"/>
      <c r="AP41" s="29"/>
      <c r="AQ41" s="9"/>
      <c r="AR41" s="25"/>
      <c r="AS41" s="9"/>
      <c r="AT41" s="9"/>
      <c r="AU41" s="9"/>
      <c r="AV41" s="9"/>
      <c r="AW41" s="25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25"/>
      <c r="BJ41" s="9"/>
      <c r="BK41" s="9"/>
      <c r="BL41" s="9"/>
    </row>
    <row r="42" spans="1:64">
      <c r="A42" s="19">
        <v>36479</v>
      </c>
      <c r="B42" s="40">
        <v>869.5</v>
      </c>
      <c r="C42" s="19">
        <v>39052</v>
      </c>
      <c r="D42" s="21">
        <v>85.5</v>
      </c>
      <c r="E42" s="21">
        <v>97.6</v>
      </c>
      <c r="F42" s="21">
        <v>86.8</v>
      </c>
      <c r="G42" s="21">
        <v>86.2</v>
      </c>
      <c r="H42" s="21">
        <v>83.2</v>
      </c>
      <c r="I42" s="5"/>
      <c r="J42" s="5"/>
      <c r="K42" s="25"/>
      <c r="L42" s="29"/>
      <c r="M42" s="29"/>
      <c r="N42" s="29"/>
      <c r="O42" s="29"/>
      <c r="P42" s="29"/>
      <c r="Q42" s="29"/>
      <c r="R42" s="9"/>
      <c r="S42" s="25"/>
      <c r="T42" s="29"/>
      <c r="U42" s="29"/>
      <c r="V42" s="29"/>
      <c r="W42" s="29"/>
      <c r="X42" s="29"/>
      <c r="Y42" s="29"/>
      <c r="Z42" s="9"/>
      <c r="AA42" s="9"/>
      <c r="AB42" s="9"/>
      <c r="AC42" s="9"/>
      <c r="AD42" s="9"/>
      <c r="AE42" s="9"/>
      <c r="AF42" s="9"/>
      <c r="AG42" s="9"/>
      <c r="AH42" s="9"/>
      <c r="AJ42" s="25"/>
      <c r="AK42" s="29"/>
      <c r="AL42" s="29"/>
      <c r="AM42" s="29"/>
      <c r="AN42" s="29"/>
      <c r="AO42" s="29"/>
      <c r="AP42" s="29"/>
      <c r="AQ42" s="9"/>
      <c r="AR42" s="25"/>
      <c r="AS42" s="9"/>
      <c r="AT42" s="9"/>
      <c r="AU42" s="9"/>
      <c r="AV42" s="9"/>
      <c r="AW42" s="25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25"/>
      <c r="BJ42" s="9"/>
      <c r="BK42" s="9"/>
      <c r="BL42" s="9"/>
    </row>
    <row r="43" spans="1:64">
      <c r="A43" s="19">
        <v>36661</v>
      </c>
      <c r="B43" s="40">
        <v>881.8</v>
      </c>
      <c r="C43" s="19">
        <v>39142</v>
      </c>
      <c r="D43" s="21">
        <v>86</v>
      </c>
      <c r="E43" s="21">
        <v>97.7</v>
      </c>
      <c r="F43" s="21">
        <v>87.8</v>
      </c>
      <c r="G43" s="21">
        <v>86.6</v>
      </c>
      <c r="H43" s="21">
        <v>84.1</v>
      </c>
      <c r="I43" s="5"/>
      <c r="J43" s="5"/>
      <c r="K43" s="5"/>
      <c r="L43" s="29"/>
      <c r="M43" s="29"/>
      <c r="N43" s="29"/>
      <c r="O43" s="29"/>
      <c r="P43" s="29"/>
      <c r="Q43" s="29"/>
      <c r="T43" s="29"/>
      <c r="U43" s="29"/>
      <c r="V43" s="29"/>
      <c r="W43" s="29"/>
      <c r="X43" s="29"/>
      <c r="Y43" s="29"/>
      <c r="AJ43" s="25"/>
      <c r="AK43" s="29"/>
      <c r="AL43" s="29"/>
      <c r="AM43" s="29"/>
      <c r="AN43" s="29"/>
      <c r="AO43" s="29"/>
      <c r="AP43" s="29"/>
      <c r="AQ43" s="9"/>
      <c r="AR43" s="25"/>
      <c r="AS43" s="9"/>
      <c r="AT43" s="9"/>
      <c r="AU43" s="9"/>
      <c r="AV43" s="9"/>
    </row>
    <row r="44" spans="1:64">
      <c r="A44" s="19">
        <v>36845</v>
      </c>
      <c r="B44" s="40">
        <v>906.3</v>
      </c>
      <c r="C44" s="19">
        <v>39234</v>
      </c>
      <c r="D44" s="21">
        <v>87.4</v>
      </c>
      <c r="E44" s="21">
        <v>98</v>
      </c>
      <c r="F44" s="21">
        <v>87.8</v>
      </c>
      <c r="G44" s="21">
        <v>86.5</v>
      </c>
      <c r="H44" s="21">
        <v>84.4</v>
      </c>
      <c r="I44" s="5"/>
      <c r="J44" s="5"/>
      <c r="K44" s="5"/>
      <c r="L44" s="29"/>
      <c r="M44" s="29"/>
      <c r="N44" s="29"/>
      <c r="O44" s="29"/>
      <c r="P44" s="29"/>
      <c r="Q44" s="29"/>
      <c r="T44" s="29"/>
      <c r="U44" s="29"/>
      <c r="V44" s="29"/>
      <c r="W44" s="29"/>
      <c r="X44" s="29"/>
      <c r="Y44" s="29"/>
      <c r="AJ44" s="25"/>
      <c r="AK44" s="29"/>
      <c r="AL44" s="29"/>
      <c r="AM44" s="29"/>
      <c r="AN44" s="29"/>
      <c r="AO44" s="29"/>
      <c r="AP44" s="29"/>
    </row>
    <row r="45" spans="1:64">
      <c r="A45" s="19">
        <v>37026</v>
      </c>
      <c r="B45" s="40">
        <v>936.6</v>
      </c>
      <c r="C45" s="19">
        <v>39326</v>
      </c>
      <c r="D45" s="21">
        <v>88.6</v>
      </c>
      <c r="E45" s="21">
        <v>98</v>
      </c>
      <c r="F45" s="21">
        <v>88.8</v>
      </c>
      <c r="G45" s="21">
        <v>90</v>
      </c>
      <c r="H45" s="21">
        <v>84.6</v>
      </c>
      <c r="I45" s="5"/>
      <c r="J45" s="5"/>
      <c r="K45" s="5"/>
      <c r="L45" s="5"/>
      <c r="M45" s="5"/>
      <c r="N45" s="5"/>
      <c r="O45" s="5"/>
      <c r="P45" s="5"/>
      <c r="Q45" s="5"/>
      <c r="AJ45" s="25"/>
      <c r="AK45" s="29"/>
      <c r="AL45" s="29"/>
      <c r="AM45" s="29"/>
      <c r="AN45" s="29"/>
      <c r="AO45" s="29"/>
      <c r="AP45" s="29"/>
    </row>
    <row r="46" spans="1:64">
      <c r="A46" s="19">
        <v>37210</v>
      </c>
      <c r="B46" s="40">
        <v>991.1</v>
      </c>
      <c r="C46" s="19">
        <v>39417</v>
      </c>
      <c r="D46" s="21">
        <v>89.6</v>
      </c>
      <c r="E46" s="21">
        <v>97.3</v>
      </c>
      <c r="F46" s="21">
        <v>89.3</v>
      </c>
      <c r="G46" s="21">
        <v>89.7</v>
      </c>
      <c r="H46" s="21">
        <v>85.1</v>
      </c>
      <c r="I46" s="5"/>
      <c r="J46" s="5"/>
      <c r="K46" s="5"/>
      <c r="L46" s="5"/>
      <c r="M46" s="5"/>
      <c r="N46" s="5"/>
      <c r="O46" s="5"/>
      <c r="P46" s="5"/>
      <c r="Q46" s="27"/>
      <c r="R46" s="27"/>
      <c r="S46" s="27"/>
      <c r="T46" s="27"/>
      <c r="U46" s="27"/>
      <c r="V46" s="27"/>
      <c r="W46" s="5"/>
      <c r="AJ46" s="25"/>
      <c r="AK46" s="29"/>
      <c r="AL46" s="29"/>
      <c r="AM46" s="29"/>
      <c r="AN46" s="29"/>
      <c r="AO46" s="29"/>
      <c r="AP46" s="29"/>
    </row>
    <row r="47" spans="1:64">
      <c r="A47" s="19">
        <v>37391</v>
      </c>
      <c r="B47" s="40">
        <v>992</v>
      </c>
      <c r="C47" s="19">
        <v>39508</v>
      </c>
      <c r="D47" s="21">
        <v>91.2</v>
      </c>
      <c r="E47" s="21">
        <v>97.4</v>
      </c>
      <c r="F47" s="21">
        <v>91.3</v>
      </c>
      <c r="G47" s="21">
        <v>89.4</v>
      </c>
      <c r="H47" s="21">
        <v>87.3</v>
      </c>
      <c r="I47" s="5"/>
      <c r="J47" s="5"/>
      <c r="K47" s="5"/>
      <c r="L47" s="5"/>
      <c r="M47" s="5"/>
      <c r="N47" s="5"/>
      <c r="O47" s="5"/>
      <c r="P47" s="5"/>
      <c r="Q47" s="27"/>
      <c r="R47" s="27"/>
      <c r="S47" s="27"/>
      <c r="T47" s="27"/>
      <c r="U47" s="27"/>
      <c r="V47" s="27"/>
      <c r="W47" s="5"/>
      <c r="AJ47" s="25"/>
      <c r="AK47" s="29"/>
      <c r="AL47" s="29"/>
      <c r="AM47" s="29"/>
      <c r="AN47" s="29"/>
      <c r="AO47" s="29"/>
      <c r="AP47" s="29"/>
    </row>
    <row r="48" spans="1:64">
      <c r="A48" s="19">
        <v>37575</v>
      </c>
      <c r="B48" s="40">
        <v>981.9</v>
      </c>
      <c r="C48" s="19">
        <v>39600</v>
      </c>
      <c r="D48" s="21">
        <v>93.4</v>
      </c>
      <c r="E48" s="21">
        <v>97.4</v>
      </c>
      <c r="F48" s="21">
        <v>91.6</v>
      </c>
      <c r="G48" s="21">
        <v>88.9</v>
      </c>
      <c r="H48" s="21">
        <v>87.5</v>
      </c>
      <c r="I48" s="5"/>
      <c r="J48" s="5"/>
      <c r="K48" s="5"/>
      <c r="L48" s="5"/>
      <c r="M48" s="5"/>
      <c r="N48" s="5"/>
      <c r="O48" s="5"/>
      <c r="P48" s="5"/>
      <c r="Q48" s="27"/>
      <c r="R48" s="27"/>
      <c r="S48" s="27"/>
      <c r="T48" s="27"/>
      <c r="U48" s="27"/>
      <c r="V48" s="27"/>
      <c r="W48" s="5"/>
      <c r="AJ48" s="25"/>
      <c r="AK48" s="29"/>
      <c r="AL48" s="29"/>
      <c r="AM48" s="29"/>
      <c r="AN48" s="29"/>
      <c r="AO48" s="29"/>
      <c r="AP48" s="29"/>
    </row>
    <row r="49" spans="1:23">
      <c r="A49" s="19">
        <v>37756</v>
      </c>
      <c r="B49" s="40">
        <v>1029.3</v>
      </c>
      <c r="C49" s="19">
        <v>39692</v>
      </c>
      <c r="D49" s="21">
        <v>96.2</v>
      </c>
      <c r="E49" s="21">
        <v>99</v>
      </c>
      <c r="F49" s="21">
        <v>92.8</v>
      </c>
      <c r="G49" s="21">
        <v>92.4</v>
      </c>
      <c r="H49" s="21">
        <v>88</v>
      </c>
      <c r="I49" s="5"/>
      <c r="J49" s="5"/>
      <c r="K49" s="5"/>
      <c r="L49" s="5"/>
      <c r="M49" s="5"/>
      <c r="N49" s="5"/>
      <c r="O49" s="5"/>
      <c r="P49" s="5"/>
      <c r="Q49" s="27"/>
      <c r="R49" s="27"/>
      <c r="S49" s="27"/>
      <c r="T49" s="27"/>
      <c r="U49" s="27"/>
      <c r="V49" s="27"/>
      <c r="W49" s="5"/>
    </row>
    <row r="50" spans="1:23">
      <c r="A50" s="19">
        <v>37940</v>
      </c>
      <c r="B50" s="40">
        <v>1046.3</v>
      </c>
      <c r="C50" s="19">
        <v>39783</v>
      </c>
      <c r="D50" s="21">
        <v>96.2</v>
      </c>
      <c r="E50" s="21">
        <v>97.5</v>
      </c>
      <c r="F50" s="21">
        <v>93.3</v>
      </c>
      <c r="G50" s="21">
        <v>93.6</v>
      </c>
      <c r="H50" s="21">
        <v>87.8</v>
      </c>
      <c r="I50" s="5"/>
      <c r="J50" s="5"/>
      <c r="K50" s="5"/>
      <c r="L50" s="5"/>
      <c r="M50" s="5"/>
      <c r="N50" s="5"/>
      <c r="O50" s="5"/>
      <c r="P50" s="5"/>
      <c r="Q50" s="27"/>
      <c r="R50" s="27"/>
      <c r="S50" s="27"/>
      <c r="T50" s="27"/>
      <c r="U50" s="27"/>
      <c r="V50" s="27"/>
      <c r="W50" s="5"/>
    </row>
    <row r="51" spans="1:23">
      <c r="A51" s="19">
        <v>38122</v>
      </c>
      <c r="B51" s="40">
        <v>1066.2</v>
      </c>
      <c r="C51" s="19">
        <v>39873</v>
      </c>
      <c r="D51" s="21">
        <v>94</v>
      </c>
      <c r="E51" s="21">
        <v>97.8</v>
      </c>
      <c r="F51" s="21">
        <v>93.8</v>
      </c>
      <c r="G51" s="21">
        <v>93.9</v>
      </c>
      <c r="H51" s="21">
        <v>91.7</v>
      </c>
      <c r="I51" s="5"/>
      <c r="J51" s="5"/>
      <c r="K51" s="5"/>
      <c r="L51" s="5"/>
      <c r="M51" s="5"/>
      <c r="N51" s="5"/>
      <c r="O51" s="5"/>
      <c r="P51" s="5"/>
      <c r="Q51" s="27"/>
      <c r="R51" s="27"/>
      <c r="S51" s="27"/>
      <c r="T51" s="27"/>
      <c r="U51" s="27"/>
      <c r="V51" s="27"/>
      <c r="W51" s="5"/>
    </row>
    <row r="52" spans="1:23">
      <c r="A52" s="19">
        <v>38306</v>
      </c>
      <c r="B52" s="40">
        <v>1089.7</v>
      </c>
      <c r="C52" s="19">
        <v>39965</v>
      </c>
      <c r="D52" s="21">
        <v>93</v>
      </c>
      <c r="E52" s="21">
        <v>97.2</v>
      </c>
      <c r="F52" s="21">
        <v>94.1</v>
      </c>
      <c r="G52" s="21">
        <v>93.7</v>
      </c>
      <c r="H52" s="21">
        <v>91.7</v>
      </c>
      <c r="I52" s="5"/>
      <c r="J52" s="5"/>
      <c r="K52" s="5"/>
      <c r="L52" s="5"/>
      <c r="M52" s="5"/>
      <c r="N52" s="5"/>
      <c r="O52" s="5"/>
      <c r="P52" s="5"/>
      <c r="Q52" s="27"/>
      <c r="R52" s="27"/>
      <c r="S52" s="27"/>
      <c r="T52" s="27"/>
      <c r="U52" s="27"/>
      <c r="V52" s="27"/>
      <c r="W52" s="5"/>
    </row>
    <row r="53" spans="1:23">
      <c r="A53" s="19">
        <v>38487</v>
      </c>
      <c r="B53" s="40">
        <v>1105.2</v>
      </c>
      <c r="C53" s="19">
        <v>40057</v>
      </c>
      <c r="D53" s="21">
        <v>92.5</v>
      </c>
      <c r="E53" s="21">
        <v>97</v>
      </c>
      <c r="F53" s="21">
        <v>95.3</v>
      </c>
      <c r="G53" s="21">
        <v>93.6</v>
      </c>
      <c r="H53" s="21">
        <v>91.8</v>
      </c>
      <c r="I53" s="5"/>
      <c r="J53" s="5"/>
      <c r="K53" s="5"/>
      <c r="L53" s="5"/>
      <c r="M53" s="5"/>
      <c r="N53" s="5"/>
      <c r="O53" s="5"/>
      <c r="P53" s="5"/>
      <c r="Q53" s="27"/>
      <c r="R53" s="27"/>
      <c r="S53" s="27"/>
      <c r="T53" s="27"/>
      <c r="U53" s="27"/>
      <c r="V53" s="27"/>
      <c r="W53" s="5"/>
    </row>
    <row r="54" spans="1:23">
      <c r="A54" s="19">
        <v>38671</v>
      </c>
      <c r="B54" s="40">
        <v>1115.2</v>
      </c>
      <c r="C54" s="19">
        <v>40148</v>
      </c>
      <c r="D54" s="21">
        <v>92</v>
      </c>
      <c r="E54" s="21">
        <v>95.7</v>
      </c>
      <c r="F54" s="21">
        <v>95.6</v>
      </c>
      <c r="G54" s="21">
        <v>94.2</v>
      </c>
      <c r="H54" s="21">
        <v>92</v>
      </c>
      <c r="I54" s="5"/>
      <c r="J54" s="5"/>
      <c r="K54" s="5"/>
      <c r="L54" s="5"/>
      <c r="M54" s="5"/>
      <c r="N54" s="5"/>
      <c r="O54" s="5"/>
      <c r="P54" s="5"/>
      <c r="Q54" s="5"/>
    </row>
    <row r="55" spans="1:23">
      <c r="A55" s="19">
        <v>38852</v>
      </c>
      <c r="B55" s="40">
        <v>1115.7</v>
      </c>
      <c r="C55" s="19">
        <v>40238</v>
      </c>
      <c r="D55" s="21">
        <v>93.3</v>
      </c>
      <c r="E55" s="21">
        <v>96.6</v>
      </c>
      <c r="F55" s="21">
        <v>94.9</v>
      </c>
      <c r="G55" s="21">
        <v>94.1</v>
      </c>
      <c r="H55" s="21">
        <v>94.8</v>
      </c>
      <c r="I55" s="5"/>
      <c r="J55" s="5"/>
      <c r="K55" s="5"/>
      <c r="L55" s="5"/>
      <c r="M55" s="5"/>
      <c r="N55" s="5"/>
      <c r="O55" s="5"/>
      <c r="P55" s="5"/>
      <c r="Q55" s="5"/>
    </row>
    <row r="56" spans="1:23">
      <c r="A56" s="19">
        <v>39036</v>
      </c>
      <c r="B56" s="40">
        <v>1142</v>
      </c>
      <c r="C56" s="19">
        <v>40330</v>
      </c>
      <c r="D56" s="21">
        <v>94</v>
      </c>
      <c r="E56" s="21">
        <v>99.6</v>
      </c>
      <c r="F56" s="21">
        <v>95.3</v>
      </c>
      <c r="G56" s="21">
        <v>94.6</v>
      </c>
      <c r="H56" s="21">
        <v>95.1</v>
      </c>
      <c r="I56" s="5"/>
      <c r="J56" s="5"/>
      <c r="K56" s="5"/>
      <c r="L56" s="5"/>
      <c r="M56" s="5"/>
      <c r="N56" s="5"/>
      <c r="O56" s="5"/>
      <c r="P56" s="5"/>
      <c r="Q56" s="5"/>
    </row>
    <row r="57" spans="1:23">
      <c r="A57" s="19">
        <v>39217</v>
      </c>
      <c r="B57" s="40">
        <v>1162.9000000000001</v>
      </c>
      <c r="C57" s="19">
        <v>40422</v>
      </c>
      <c r="D57" s="21">
        <v>95</v>
      </c>
      <c r="E57" s="21">
        <v>98.5</v>
      </c>
      <c r="F57" s="21">
        <v>95.6</v>
      </c>
      <c r="G57" s="21">
        <v>96</v>
      </c>
      <c r="H57" s="21">
        <v>96</v>
      </c>
      <c r="I57" s="5"/>
      <c r="J57" s="5"/>
      <c r="K57" s="5"/>
      <c r="L57" s="5"/>
      <c r="M57" s="5"/>
      <c r="N57" s="5"/>
      <c r="O57" s="5"/>
      <c r="P57" s="5"/>
      <c r="Q57" s="5"/>
    </row>
    <row r="58" spans="1:23">
      <c r="A58" s="19">
        <v>39401</v>
      </c>
      <c r="B58" s="40">
        <v>1186.3</v>
      </c>
      <c r="C58" s="19">
        <v>40513</v>
      </c>
      <c r="D58" s="21">
        <v>95.5</v>
      </c>
      <c r="E58" s="21">
        <v>98.3</v>
      </c>
      <c r="F58" s="21">
        <v>96.3</v>
      </c>
      <c r="G58" s="21">
        <v>97</v>
      </c>
      <c r="H58" s="21">
        <v>96</v>
      </c>
      <c r="I58" s="5"/>
      <c r="J58" s="5"/>
      <c r="K58" s="5"/>
      <c r="L58" s="5"/>
      <c r="M58" s="5"/>
      <c r="N58" s="5"/>
      <c r="O58" s="5"/>
      <c r="P58" s="5"/>
      <c r="Q58" s="5"/>
    </row>
    <row r="59" spans="1:23">
      <c r="A59" s="19">
        <v>39583</v>
      </c>
      <c r="B59" s="40">
        <v>1188</v>
      </c>
      <c r="C59" s="19">
        <v>40603</v>
      </c>
      <c r="D59" s="21">
        <v>97.6</v>
      </c>
      <c r="E59" s="21">
        <v>98.6</v>
      </c>
      <c r="F59" s="21">
        <v>96.5</v>
      </c>
      <c r="G59" s="21">
        <v>97.2</v>
      </c>
      <c r="H59" s="21">
        <v>98.5</v>
      </c>
      <c r="I59" s="5"/>
      <c r="J59" s="5"/>
      <c r="K59" s="5"/>
      <c r="L59" s="5"/>
      <c r="M59" s="5"/>
      <c r="N59" s="5"/>
      <c r="O59" s="5"/>
      <c r="P59" s="5"/>
      <c r="Q59" s="5"/>
    </row>
    <row r="60" spans="1:23">
      <c r="A60" s="19">
        <v>39767</v>
      </c>
      <c r="B60" s="40">
        <v>1254</v>
      </c>
      <c r="C60" s="19">
        <v>40695</v>
      </c>
      <c r="D60" s="21">
        <v>99.5</v>
      </c>
      <c r="E60" s="21">
        <v>99.3</v>
      </c>
      <c r="F60" s="21">
        <v>97</v>
      </c>
      <c r="G60" s="21">
        <v>97.1</v>
      </c>
      <c r="H60" s="21">
        <v>97.5</v>
      </c>
      <c r="I60" s="5"/>
      <c r="J60" s="5"/>
      <c r="K60" s="5"/>
      <c r="L60" s="5"/>
      <c r="M60" s="5"/>
      <c r="N60" s="5"/>
      <c r="O60" s="5"/>
      <c r="P60" s="5"/>
      <c r="Q60" s="5"/>
    </row>
    <row r="61" spans="1:23">
      <c r="A61" s="19">
        <v>39948</v>
      </c>
      <c r="B61" s="40">
        <v>1271.0999999999999</v>
      </c>
      <c r="C61" s="19">
        <v>40787</v>
      </c>
      <c r="D61" s="21">
        <v>99.6</v>
      </c>
      <c r="E61" s="21">
        <v>100.1</v>
      </c>
      <c r="F61" s="21">
        <v>99.6</v>
      </c>
      <c r="G61" s="21">
        <v>99.8</v>
      </c>
      <c r="H61" s="21">
        <v>98.4</v>
      </c>
      <c r="I61" s="5"/>
      <c r="J61" s="5"/>
      <c r="K61" s="5"/>
      <c r="L61" s="5"/>
      <c r="M61" s="5"/>
      <c r="N61" s="5"/>
      <c r="O61" s="5"/>
      <c r="P61" s="5"/>
      <c r="Q61" s="5"/>
    </row>
    <row r="62" spans="1:23">
      <c r="A62" s="19">
        <v>40132</v>
      </c>
      <c r="B62" s="40">
        <v>1339.7</v>
      </c>
      <c r="C62" s="19">
        <v>40878</v>
      </c>
      <c r="D62" s="21">
        <v>99.7</v>
      </c>
      <c r="E62" s="21">
        <v>99.8</v>
      </c>
      <c r="F62" s="21">
        <v>99.8</v>
      </c>
      <c r="G62" s="21">
        <v>100</v>
      </c>
      <c r="H62" s="21">
        <v>98.8</v>
      </c>
      <c r="I62" s="5"/>
      <c r="J62" s="5"/>
      <c r="K62" s="5"/>
      <c r="L62" s="5"/>
      <c r="M62" s="5"/>
      <c r="N62" s="5"/>
      <c r="O62" s="5"/>
      <c r="P62" s="5"/>
      <c r="Q62" s="5"/>
    </row>
    <row r="63" spans="1:23">
      <c r="A63" s="19">
        <v>40313</v>
      </c>
      <c r="B63" s="40">
        <v>1391.5</v>
      </c>
      <c r="C63" s="19">
        <v>40969</v>
      </c>
      <c r="D63" s="21">
        <v>100.1</v>
      </c>
      <c r="E63" s="21">
        <v>100</v>
      </c>
      <c r="F63" s="21">
        <v>100.3</v>
      </c>
      <c r="G63" s="21">
        <v>100.3</v>
      </c>
      <c r="H63" s="21">
        <v>100.8</v>
      </c>
      <c r="I63" s="5"/>
      <c r="J63" s="5"/>
      <c r="K63" s="5"/>
      <c r="L63" s="5"/>
      <c r="M63" s="5"/>
      <c r="N63" s="5"/>
      <c r="O63" s="5"/>
      <c r="P63" s="5"/>
      <c r="Q63" s="5"/>
    </row>
    <row r="64" spans="1:23">
      <c r="A64" s="19">
        <v>40497</v>
      </c>
      <c r="B64" s="40">
        <v>1461.2</v>
      </c>
      <c r="C64" s="19">
        <v>41061</v>
      </c>
      <c r="D64" s="21">
        <v>100.6</v>
      </c>
      <c r="E64" s="21">
        <v>100</v>
      </c>
      <c r="F64" s="21">
        <v>100.3</v>
      </c>
      <c r="G64" s="21">
        <v>99.9</v>
      </c>
      <c r="H64" s="21">
        <v>102</v>
      </c>
      <c r="I64" s="5"/>
      <c r="J64" s="5"/>
      <c r="K64" s="5"/>
      <c r="L64" s="5"/>
      <c r="M64" s="5"/>
      <c r="N64" s="5"/>
      <c r="O64" s="5"/>
      <c r="P64" s="5"/>
      <c r="Q64" s="5"/>
    </row>
    <row r="65" spans="1:17">
      <c r="A65" s="19">
        <v>40678</v>
      </c>
      <c r="B65" s="40">
        <v>1492.3</v>
      </c>
      <c r="C65" s="19">
        <v>41153</v>
      </c>
      <c r="D65" s="21">
        <v>101.2</v>
      </c>
      <c r="E65" s="21">
        <v>100.1</v>
      </c>
      <c r="F65" s="21">
        <v>100.4</v>
      </c>
      <c r="G65" s="21">
        <v>103.3</v>
      </c>
      <c r="H65" s="21">
        <v>103.6</v>
      </c>
      <c r="I65" s="5"/>
      <c r="J65" s="5"/>
      <c r="K65" s="5"/>
      <c r="L65" s="5"/>
      <c r="M65" s="5"/>
      <c r="N65" s="5"/>
      <c r="O65" s="5"/>
      <c r="P65" s="5"/>
      <c r="Q65" s="5"/>
    </row>
    <row r="66" spans="1:17">
      <c r="A66" s="19">
        <v>40862</v>
      </c>
      <c r="B66" s="40">
        <v>1508.3</v>
      </c>
      <c r="C66" s="19">
        <v>41244</v>
      </c>
      <c r="D66" s="21">
        <v>101.8</v>
      </c>
      <c r="E66" s="21">
        <v>99.6</v>
      </c>
      <c r="F66" s="21">
        <v>101</v>
      </c>
      <c r="G66" s="21">
        <v>104.4</v>
      </c>
      <c r="H66" s="21">
        <v>103.6</v>
      </c>
      <c r="I66" s="5"/>
      <c r="J66" s="5"/>
      <c r="K66" s="5"/>
      <c r="L66" s="5"/>
      <c r="M66" s="5"/>
      <c r="N66" s="5"/>
      <c r="O66" s="5"/>
      <c r="P66" s="5"/>
      <c r="Q66" s="5"/>
    </row>
    <row r="67" spans="1:17">
      <c r="A67" s="19">
        <v>41044</v>
      </c>
      <c r="B67" s="40">
        <v>1509.2</v>
      </c>
      <c r="C67" s="19">
        <v>41334</v>
      </c>
      <c r="D67" s="21">
        <v>101.8</v>
      </c>
      <c r="E67" s="21">
        <v>102.5</v>
      </c>
      <c r="F67" s="21">
        <v>101</v>
      </c>
      <c r="G67" s="21">
        <v>104.3</v>
      </c>
      <c r="H67" s="21">
        <v>105.8</v>
      </c>
      <c r="I67" s="5"/>
      <c r="J67" s="5"/>
      <c r="K67" s="5"/>
      <c r="L67" s="5"/>
      <c r="M67" s="5"/>
      <c r="N67" s="5"/>
      <c r="O67" s="5"/>
      <c r="P67" s="5"/>
      <c r="Q67" s="5"/>
    </row>
    <row r="68" spans="1:17">
      <c r="A68" s="19">
        <v>41228</v>
      </c>
      <c r="B68" s="40">
        <v>1610.5</v>
      </c>
      <c r="C68" s="19">
        <v>41426</v>
      </c>
      <c r="D68" s="21">
        <v>101.8</v>
      </c>
      <c r="E68" s="21">
        <v>104.1</v>
      </c>
      <c r="F68" s="21">
        <v>101.2</v>
      </c>
      <c r="G68" s="21">
        <v>104.9</v>
      </c>
      <c r="H68" s="21">
        <v>105.9</v>
      </c>
      <c r="I68" s="5"/>
      <c r="J68" s="5"/>
      <c r="K68" s="5"/>
      <c r="L68" s="5"/>
      <c r="M68" s="5"/>
      <c r="N68" s="5"/>
      <c r="O68" s="5"/>
      <c r="P68" s="5"/>
      <c r="Q68" s="5"/>
    </row>
    <row r="69" spans="1:17">
      <c r="A69" s="19">
        <v>41409</v>
      </c>
      <c r="B69" s="40">
        <v>1622.9</v>
      </c>
      <c r="C69" s="19">
        <v>41518</v>
      </c>
      <c r="D69" s="21">
        <v>102.9</v>
      </c>
      <c r="E69" s="21">
        <v>103.5</v>
      </c>
      <c r="F69" s="21">
        <v>101.5</v>
      </c>
      <c r="G69" s="21">
        <v>106.8</v>
      </c>
      <c r="H69" s="21">
        <v>106.4</v>
      </c>
      <c r="I69" s="5"/>
      <c r="J69" s="5"/>
      <c r="K69" s="5"/>
      <c r="L69" s="5"/>
      <c r="M69" s="5"/>
      <c r="N69" s="5"/>
      <c r="O69" s="5"/>
      <c r="P69" s="5"/>
      <c r="Q69" s="5"/>
    </row>
    <row r="70" spans="1:17">
      <c r="A70" s="19">
        <v>41593</v>
      </c>
      <c r="B70" s="40">
        <v>1619.9</v>
      </c>
      <c r="C70" s="19">
        <v>41609</v>
      </c>
      <c r="D70" s="21">
        <v>103.3</v>
      </c>
      <c r="E70" s="21">
        <v>103.6</v>
      </c>
      <c r="F70" s="21">
        <v>101.4</v>
      </c>
      <c r="G70" s="21">
        <v>107.9</v>
      </c>
      <c r="H70" s="21">
        <v>106.3</v>
      </c>
      <c r="I70" s="5"/>
      <c r="J70" s="5"/>
      <c r="K70" s="5"/>
      <c r="L70" s="5"/>
      <c r="M70" s="5"/>
      <c r="N70" s="5"/>
      <c r="O70" s="5"/>
      <c r="P70" s="5"/>
      <c r="Q70" s="5"/>
    </row>
    <row r="71" spans="1:17">
      <c r="A71" s="15"/>
      <c r="J71" s="5"/>
      <c r="K71" s="5"/>
      <c r="L71" s="5"/>
      <c r="M71" s="5"/>
      <c r="N71" s="5"/>
      <c r="O71" s="5"/>
      <c r="P71" s="5"/>
      <c r="Q71" s="5"/>
    </row>
    <row r="72" spans="1:17">
      <c r="A72" s="19"/>
      <c r="J72" s="5"/>
      <c r="K72" s="5"/>
      <c r="L72" s="5"/>
      <c r="M72" s="5"/>
      <c r="N72" s="5"/>
      <c r="O72" s="5"/>
      <c r="P72" s="5"/>
      <c r="Q72" s="5"/>
    </row>
    <row r="73" spans="1:17">
      <c r="J73" s="5"/>
      <c r="K73" s="5"/>
      <c r="L73" s="5"/>
      <c r="M73" s="5"/>
      <c r="N73" s="5"/>
      <c r="O73" s="5"/>
      <c r="P73" s="5"/>
      <c r="Q73" s="5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ABSData_Documentation</vt:lpstr>
      <vt:lpstr>RealCapitalStock</vt:lpstr>
      <vt:lpstr>OpexPriceIndex</vt:lpstr>
      <vt:lpstr>OpexPriceIndex_AWOTE</vt:lpstr>
    </vt:vector>
  </TitlesOfParts>
  <Company>ACCC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Smith, Cameron</dc:creator>
  <cp:lastModifiedBy>Denis Lawrence</cp:lastModifiedBy>
  <dcterms:created xsi:type="dcterms:W3CDTF">2014-04-09T01:06:53Z</dcterms:created>
  <dcterms:modified xsi:type="dcterms:W3CDTF">2014-08-11T03:27:51Z</dcterms:modified>
</cp:coreProperties>
</file>